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0414"/>
  <workbookPr checkCompatibility="1"/>
  <mc:AlternateContent xmlns:mc="http://schemas.openxmlformats.org/markup-compatibility/2006">
    <mc:Choice Requires="x15">
      <x15ac:absPath xmlns:x15ac="http://schemas.microsoft.com/office/spreadsheetml/2010/11/ac" url="/Users/melyncampbell/Dropbox/1 Limitless Comp/"/>
    </mc:Choice>
  </mc:AlternateContent>
  <xr:revisionPtr revIDLastSave="0" documentId="8_{C76952C1-C654-B04B-8BAB-C0CBF31898DE}" xr6:coauthVersionLast="43" xr6:coauthVersionMax="43" xr10:uidLastSave="{00000000-0000-0000-0000-000000000000}"/>
  <bookViews>
    <workbookView xWindow="0" yWindow="460" windowWidth="28800" windowHeight="16640" activeTab="7"/>
  </bookViews>
  <sheets>
    <sheet name="Unilevel" sheetId="4" r:id="rId1"/>
    <sheet name="TriBrid" sheetId="5" r:id="rId2"/>
    <sheet name="HMsupport" sheetId="7" state="hidden" r:id="rId3"/>
    <sheet name="How many will you sponsor" sheetId="6" r:id="rId4"/>
    <sheet name="HMCsupport" sheetId="9" state="hidden" r:id="rId5"/>
    <sheet name="How many Customers" sheetId="8" r:id="rId6"/>
    <sheet name="HMM" sheetId="10" state="hidden" r:id="rId7"/>
    <sheet name="How Much do you want to Make" sheetId="11" r:id="rId8"/>
    <sheet name="How many Xecs will you have" sheetId="12" r:id="rId9"/>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1" i="12" l="1"/>
  <c r="C11" i="11" l="1"/>
  <c r="C9" i="4"/>
  <c r="C10" i="4" s="1"/>
  <c r="B6" i="9"/>
  <c r="B7" i="9"/>
  <c r="B8" i="9" s="1"/>
  <c r="C13" i="8" s="1"/>
  <c r="B5" i="9"/>
  <c r="C8" i="5"/>
  <c r="C9" i="5" s="1"/>
  <c r="C5" i="9"/>
  <c r="B13" i="9" s="1"/>
  <c r="C6" i="9"/>
  <c r="C7" i="9" s="1"/>
  <c r="B14" i="9" s="1"/>
  <c r="B30" i="9"/>
  <c r="B15" i="9"/>
  <c r="D6" i="9"/>
  <c r="D7" i="9"/>
  <c r="B17" i="9" s="1"/>
  <c r="D5" i="9"/>
  <c r="B20" i="9"/>
  <c r="B26" i="9" s="1"/>
  <c r="C10" i="8"/>
  <c r="D12" i="8" s="1"/>
  <c r="D14" i="8"/>
  <c r="D13" i="8"/>
  <c r="D8" i="8"/>
  <c r="D6" i="8"/>
  <c r="D10" i="6"/>
  <c r="D12" i="6"/>
  <c r="D8" i="6"/>
  <c r="D6" i="6"/>
  <c r="B8" i="7"/>
  <c r="J13" i="7" s="1"/>
  <c r="B9" i="7"/>
  <c r="B10" i="7"/>
  <c r="B11" i="7"/>
  <c r="B12" i="7"/>
  <c r="B13" i="7"/>
  <c r="B14" i="7"/>
  <c r="B15" i="7"/>
  <c r="I23" i="7"/>
  <c r="H8" i="7"/>
  <c r="D6" i="7"/>
  <c r="D8" i="7"/>
  <c r="D9" i="7"/>
  <c r="D4" i="7"/>
  <c r="F9" i="5"/>
  <c r="F8" i="5"/>
  <c r="E10" i="4"/>
  <c r="D9" i="4"/>
  <c r="E9" i="4"/>
  <c r="H9" i="4"/>
  <c r="D9" i="5" l="1"/>
  <c r="H9" i="5" s="1"/>
  <c r="C10" i="5"/>
  <c r="F10" i="5"/>
  <c r="B18" i="9"/>
  <c r="B19" i="9" s="1"/>
  <c r="C11" i="4"/>
  <c r="E11" i="4"/>
  <c r="D10" i="4"/>
  <c r="H10" i="4" s="1"/>
  <c r="G10" i="4" s="1"/>
  <c r="B16" i="9"/>
  <c r="B22" i="9"/>
  <c r="J12" i="7"/>
  <c r="C8" i="7"/>
  <c r="B23" i="9"/>
  <c r="D8" i="5"/>
  <c r="H8" i="5" s="1"/>
  <c r="B24" i="9" l="1"/>
  <c r="B33" i="9"/>
  <c r="B36" i="9"/>
  <c r="B32" i="9"/>
  <c r="B35" i="9"/>
  <c r="B25" i="9"/>
  <c r="B28" i="9" s="1"/>
  <c r="D11" i="4"/>
  <c r="H11" i="4" s="1"/>
  <c r="C12" i="4"/>
  <c r="E12" i="4"/>
  <c r="C9" i="7"/>
  <c r="F8" i="7"/>
  <c r="J8" i="7" s="1"/>
  <c r="H9" i="7"/>
  <c r="E8" i="7"/>
  <c r="F11" i="5"/>
  <c r="D10" i="5"/>
  <c r="H10" i="5" s="1"/>
  <c r="C11" i="5"/>
  <c r="B38" i="9" l="1"/>
  <c r="B40" i="9" s="1"/>
  <c r="E16" i="8" s="1"/>
  <c r="D11" i="5"/>
  <c r="H11" i="5" s="1"/>
  <c r="F12" i="5"/>
  <c r="C12" i="5"/>
  <c r="H10" i="7"/>
  <c r="F9" i="7"/>
  <c r="J9" i="7" s="1"/>
  <c r="E9" i="7"/>
  <c r="E16" i="7" s="1"/>
  <c r="C10" i="7"/>
  <c r="G11" i="4"/>
  <c r="E13" i="4"/>
  <c r="D12" i="4"/>
  <c r="H12" i="4" s="1"/>
  <c r="G12" i="4" s="1"/>
  <c r="C13" i="4"/>
  <c r="D13" i="4" l="1"/>
  <c r="H13" i="4" s="1"/>
  <c r="G13" i="4" s="1"/>
  <c r="E14" i="4"/>
  <c r="C14" i="4"/>
  <c r="D14" i="4" s="1"/>
  <c r="H14" i="4" s="1"/>
  <c r="G14" i="4" s="1"/>
  <c r="C13" i="5"/>
  <c r="F13" i="5"/>
  <c r="D12" i="5"/>
  <c r="H12" i="5" s="1"/>
  <c r="H11" i="7"/>
  <c r="F10" i="7"/>
  <c r="J10" i="7" s="1"/>
  <c r="C11" i="7"/>
  <c r="D13" i="5" l="1"/>
  <c r="H13" i="5" s="1"/>
  <c r="C14" i="5"/>
  <c r="C12" i="7"/>
  <c r="H12" i="7"/>
  <c r="F11" i="7"/>
  <c r="J11" i="7" s="1"/>
  <c r="C15" i="4"/>
  <c r="H15" i="4"/>
  <c r="D14" i="5" l="1"/>
  <c r="H14" i="5" s="1"/>
  <c r="C15" i="5"/>
  <c r="H17" i="4"/>
  <c r="H22" i="4"/>
  <c r="F12" i="7"/>
  <c r="C13" i="7"/>
  <c r="H13" i="7"/>
  <c r="C14" i="7" l="1"/>
  <c r="F13" i="7"/>
  <c r="D15" i="5"/>
  <c r="H15" i="5" s="1"/>
  <c r="E38" i="5" s="1"/>
  <c r="H16" i="5" s="1"/>
  <c r="C16" i="5"/>
  <c r="H23" i="5" l="1"/>
  <c r="H18" i="5"/>
  <c r="C15" i="7"/>
  <c r="F14" i="7"/>
  <c r="J14" i="7" s="1"/>
  <c r="F15" i="7" l="1"/>
  <c r="J15" i="7" s="1"/>
  <c r="G38" i="7" s="1"/>
  <c r="J16" i="7" s="1"/>
  <c r="C16" i="7"/>
  <c r="J18" i="7" l="1"/>
  <c r="E15" i="6"/>
  <c r="J23" i="7"/>
  <c r="D18" i="6" s="1"/>
</calcChain>
</file>

<file path=xl/sharedStrings.xml><?xml version="1.0" encoding="utf-8"?>
<sst xmlns="http://schemas.openxmlformats.org/spreadsheetml/2006/main" count="182" uniqueCount="117">
  <si>
    <t>Personal</t>
    <phoneticPr fontId="2" type="noConversion"/>
  </si>
  <si>
    <t>Level 2</t>
    <phoneticPr fontId="2" type="noConversion"/>
  </si>
  <si>
    <t>Level 3</t>
    <phoneticPr fontId="2" type="noConversion"/>
  </si>
  <si>
    <t>Level 4</t>
    <phoneticPr fontId="2" type="noConversion"/>
  </si>
  <si>
    <t>Level 5</t>
    <phoneticPr fontId="2" type="noConversion"/>
  </si>
  <si>
    <t>Level 6</t>
    <phoneticPr fontId="2" type="noConversion"/>
  </si>
  <si>
    <t>%</t>
    <phoneticPr fontId="2" type="noConversion"/>
  </si>
  <si>
    <t>Duplication</t>
  </si>
  <si>
    <t>per distributor</t>
  </si>
  <si>
    <t>per level</t>
  </si>
  <si>
    <t xml:space="preserve">Total </t>
  </si>
  <si>
    <t>Distributors</t>
  </si>
  <si>
    <t>Per Level</t>
  </si>
  <si>
    <t>Commission</t>
  </si>
  <si>
    <t>Volume per</t>
  </si>
  <si>
    <t>Yellow Boxes are the data that can be changed.</t>
  </si>
  <si>
    <t>dist. Volume of</t>
  </si>
  <si>
    <t>level at per</t>
  </si>
  <si>
    <t>Avg # Cust./</t>
  </si>
  <si>
    <t>distributor</t>
  </si>
  <si>
    <t xml:space="preserve"> </t>
  </si>
  <si>
    <t>%</t>
  </si>
  <si>
    <t>You</t>
  </si>
  <si>
    <t>Fast Start</t>
  </si>
  <si>
    <t>Bonuses</t>
  </si>
  <si>
    <t>Per level</t>
  </si>
  <si>
    <t>One-time</t>
  </si>
  <si>
    <t>CORE 50</t>
  </si>
  <si>
    <t>Unilevel</t>
  </si>
  <si>
    <t>Totals</t>
  </si>
  <si>
    <t>Monthly</t>
  </si>
  <si>
    <r>
      <rPr>
        <b/>
        <sz val="9"/>
        <color indexed="10"/>
        <rFont val="Arial"/>
      </rPr>
      <t xml:space="preserve"> YOUR MILEAGE WILL VARY!  THIS IS NOT A GUARANTEE OF INCOME!</t>
    </r>
    <r>
      <rPr>
        <sz val="9"/>
        <color indexed="10"/>
        <rFont val="Arial"/>
      </rPr>
      <t xml:space="preserve">  THIS ONLY SERVES TO DEMONSTRATE! Due to the GENERAL ASSUMPTIONS used to demonstrate, this is also not an exact, accurate portrayal. DOES NOT INCLUDE RETAIL MARKUP ON CUSTOMERS. </t>
    </r>
  </si>
  <si>
    <t>Savings Account rate and amount needed to equal monthly commission:</t>
  </si>
  <si>
    <t>Column B:  Duplication of distributors.  For instance you personally enroll 30 (row8). They each enroll 5 (row 9), who each enroll 4 (Row 10) etc.</t>
  </si>
  <si>
    <t>Annual:</t>
  </si>
  <si>
    <t>Leader FULL TRIBRID Model</t>
  </si>
  <si>
    <t>Generation 1</t>
  </si>
  <si>
    <t>Generation 2</t>
  </si>
  <si>
    <t>Generation 3</t>
  </si>
  <si>
    <t>Generation 4</t>
  </si>
  <si>
    <t>Generation 5</t>
  </si>
  <si>
    <t>Generation 6</t>
  </si>
  <si>
    <t>Generation 7</t>
  </si>
  <si>
    <t>Combined</t>
  </si>
  <si>
    <t>Unilevel/Portal</t>
  </si>
  <si>
    <t>Per Level/Gen</t>
  </si>
  <si>
    <t>distributor of:</t>
  </si>
  <si>
    <t>Column B:  Duplication of distributors.  For instance, personally enroll 10 (row8). They each enroll 5 (row 9), who each enroll 4 (Row 10) etc.</t>
  </si>
  <si>
    <t>Pay</t>
  </si>
  <si>
    <t>Per</t>
  </si>
  <si>
    <t>Level</t>
  </si>
  <si>
    <t>per Gen.</t>
  </si>
  <si>
    <t>Avg.</t>
  </si>
  <si>
    <t>Comm.</t>
  </si>
  <si>
    <t>Cust./Dist.</t>
  </si>
  <si>
    <t>Avg #</t>
  </si>
  <si>
    <t>Cust.</t>
  </si>
  <si>
    <r>
      <rPr>
        <b/>
        <sz val="9"/>
        <color indexed="10"/>
        <rFont val="Arial"/>
      </rPr>
      <t xml:space="preserve"> YOUR MILEAGE WILL VARY!  THIS IS NOT A GUARANTEE OF INCOME!</t>
    </r>
    <r>
      <rPr>
        <sz val="9"/>
        <color indexed="10"/>
        <rFont val="Arial"/>
      </rPr>
      <t xml:space="preserve">  THIS ONLY SERVES TO DEMONSTRATE! Due to the GENERAL ASSUMPTIONS used to demonstrate, this is also not an exact, accurate portrayal. Certain listed percentages are only averages based on prior actual pay.  DOES NOT INCLUDE RETAIL MARKUP ON CUSTOMERS. </t>
    </r>
  </si>
  <si>
    <t>How many Xec's will you personally enroll?</t>
  </si>
  <si>
    <t>How many of your personally enrolled Xec's will enroll the same number of Xec's as you have? (1st Generation)</t>
  </si>
  <si>
    <t>How many of those Xec's will enroll the same number as you? (2nd-7th Generations)</t>
  </si>
  <si>
    <r>
      <t xml:space="preserve">How many "Find Your Limitless" pak </t>
    </r>
    <r>
      <rPr>
        <b/>
        <sz val="12"/>
        <rFont val="Arial"/>
        <family val="2"/>
      </rPr>
      <t>customers</t>
    </r>
    <r>
      <rPr>
        <sz val="12"/>
        <rFont val="Arial"/>
      </rPr>
      <t xml:space="preserve"> will you gather and maintain in your first year as a Limitless Worldwide distributor? (min. 2 + You = Xec)</t>
    </r>
  </si>
  <si>
    <t>To earn this amount from interest in a savings account, enter in your interest rate to find out how much money you would need to have saved (after taxes, of course!)</t>
  </si>
  <si>
    <t xml:space="preserve">          YOUR MONTHLY COMMISSIONS AND OVERRIDES:</t>
  </si>
  <si>
    <t>LL14757-11</t>
  </si>
  <si>
    <t>Assumes 2 customers/Xec</t>
  </si>
  <si>
    <t>How many customers will you acquire?</t>
  </si>
  <si>
    <t>How many personally enrolled Xec's will you enroll who have the same customer perameters as you?</t>
  </si>
  <si>
    <t xml:space="preserve">  YOUR ESTIMATED MONTHLY RETAIL BONUS AND COMMISSIONS:</t>
  </si>
  <si>
    <t>Personal Volume</t>
  </si>
  <si>
    <t>Customer Volume</t>
  </si>
  <si>
    <t>Number Customers</t>
  </si>
  <si>
    <t>Total PSV</t>
  </si>
  <si>
    <t>Portal 50</t>
  </si>
  <si>
    <t>Customer Core Volume</t>
  </si>
  <si>
    <t>Front Xec Core</t>
  </si>
  <si>
    <t>Total Xec Customer Core (L2)</t>
  </si>
  <si>
    <t>Personal Spillover Volume</t>
  </si>
  <si>
    <t>Portal 300</t>
  </si>
  <si>
    <t xml:space="preserve">Limitless Customer XQV </t>
  </si>
  <si>
    <t>Retail VLOOKUP Table</t>
  </si>
  <si>
    <t>Average Retail per Customer</t>
  </si>
  <si>
    <t>Core Commissions L1</t>
  </si>
  <si>
    <t>Core Commmission L2</t>
  </si>
  <si>
    <t>CAB Bonus</t>
  </si>
  <si>
    <t>CAB Bonus Xecs</t>
  </si>
  <si>
    <t>Estimated Retail</t>
  </si>
  <si>
    <t xml:space="preserve"> Total Core and Retail</t>
  </si>
  <si>
    <t>P/E Xecs</t>
  </si>
  <si>
    <t>Xec  XQV</t>
  </si>
  <si>
    <t>XGV</t>
  </si>
  <si>
    <t>X3 XQV Pay (10%)</t>
  </si>
  <si>
    <t>XGV Pay (.10)</t>
  </si>
  <si>
    <t>Total Additional Pay</t>
  </si>
  <si>
    <t>Total ESTIMATED INCOME</t>
  </si>
  <si>
    <t>With these parameters, you need this many customers to be an Xec:</t>
  </si>
  <si>
    <t>Your Total Personal Sales Volume (PSV) is:</t>
  </si>
  <si>
    <t>How much will you personally spend each month? (min. 50 PV)</t>
  </si>
  <si>
    <t>How much monthly volume (PV) will your average customer have?</t>
  </si>
  <si>
    <t>LL14757-12</t>
  </si>
  <si>
    <t>CORE 50 Unilevel Demonstrator (paid on the first 50PV of all Customers and Distributors)</t>
  </si>
  <si>
    <r>
      <rPr>
        <b/>
        <sz val="9"/>
        <color indexed="10"/>
        <rFont val="Arial"/>
      </rPr>
      <t xml:space="preserve"> YOUR MILEAGE WILL VARY!  THIS IS NOT A GUARANTEE OF INCOME!</t>
    </r>
    <r>
      <rPr>
        <sz val="9"/>
        <color indexed="10"/>
        <rFont val="Arial"/>
      </rPr>
      <t xml:space="preserve">  THIS ONLY SERVES TO DEMONSTRATE! Due to the GENERAL ASSUMPTIONS used to demonstrate, this is also not an exact, accurate portrayal. Certain listed percentages are only averages based on prior actual pay.  DOES NOT INCLUDE RETAIL MARKUP ON CUSTOMERS or EXTRA BONUSES. </t>
    </r>
  </si>
  <si>
    <t>DISCLAIMER:   YOUR MILEAGE WILL VARY!  THIS IS NOT A GUARANTEE OF INCOME!  THIS ONLY SERVES TO DEMONSTRATE! Due to the GENERAL ASSUMPTIONS used to demonstrate, this is also not an exact, accurate portrayal. Certain listed percentages are only averages based on prior actual pay.  DOES NOT INCLUDE RETAIL MARKUP ON CUSTOMERS or EXTRA BONUSES.</t>
  </si>
  <si>
    <t>LL-20170512-2</t>
  </si>
  <si>
    <t>DISCLAIMER:   YOUR MILEAGE WILL VARY!  THIS IS NOT A GUARANTEE OF INCOME!  THIS ONLY SERVES TO DEMONSTRATE! Due to the GENERAL ASSUMPTIONS used to demonstrate, this is also not an exact, accurate portrayal. Certain listed percentages are only averages based on prior actual pay. Demonstrator Retail Bonus is avg. $5 per 50 PSV up to $35. Actual could be more or less pending autoships.  Customers spending more than 350 PSV would most likely become a distributor.   DOES NOT INCLUDE ANY EXTRA BONUSES, BACK-END BONUS POOLS, or the *$2,000 First Year Customer Bonus. Refer to Limitless Demonstrator for duplication beyond personally enrolled Xecutives.</t>
  </si>
  <si>
    <t>How much</t>
  </si>
  <si>
    <t>Average PSV</t>
  </si>
  <si>
    <t>Including you</t>
  </si>
  <si>
    <t>How much do you want to make each month?</t>
  </si>
  <si>
    <t>On average you will need this many Xec's in your payout in order to achieve your goal!</t>
  </si>
  <si>
    <t>What will be the monthly Personal Sales Volume (PSV) of you and each of the Xecutives in your downline?</t>
  </si>
  <si>
    <t>DISCLAIMER:   YOUR MILEAGE WILL VARY!  THIS IS NOT A GUARANTEE OF INCOME!  THIS ONLY SERVES TO DEMONSTRATE! Due to the GENERAL ASSUMPTIONS used to demonstrate, this is also not an exact, accurate portrayal. Certain percentages are only averages based on prior actual pay.  DOES NOT INCLUDE RETAIL MARKUP ON CUSTOMERS or EXTRA BONUSES.</t>
  </si>
  <si>
    <t>Personal Sales Volume or PSV is the total volume of all purchases from you and your customers each month. (not including Retail Bonuses)</t>
  </si>
  <si>
    <t>What will be the monthly Personal Sales Volume (PSV) of you and each of the Xecutives in your payout?</t>
  </si>
  <si>
    <t>On average your potential income generated each month on the above team would be:</t>
  </si>
  <si>
    <t>What is your goal for the number of Xecs in your downline payout?</t>
  </si>
  <si>
    <t>LL-201905-1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</si>
</sst>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quot;$&quot;#,##0;\-&quot;$&quot;#,##0"/>
    <numFmt numFmtId="174" formatCode="&quot;$&quot;#,##0"/>
    <numFmt numFmtId="181" formatCode="_(* #,##0_);_(* \(#,##0\);_(* &quot;-&quot;??_);_(@_)"/>
    <numFmt numFmtId="185" formatCode="&quot;$&quot;#,##0.00;[Red]&quot;$&quot;#,##0.00"/>
    <numFmt numFmtId="187" formatCode="&quot;$&quot;#,##0;[Red]&quot;$&quot;#,##0"/>
  </numFmts>
  <fonts count="35">
    <font>
      <sz val="10"/>
      <name val="Arial"/>
    </font>
    <font>
      <sz val="10"/>
      <name val="Arial"/>
    </font>
    <font>
      <sz val="8"/>
      <name val="Verdana"/>
      <family val="2"/>
    </font>
    <font>
      <sz val="10"/>
      <name val="Arial"/>
    </font>
    <font>
      <sz val="9"/>
      <color indexed="10"/>
      <name val="Arial"/>
    </font>
    <font>
      <b/>
      <sz val="9"/>
      <color indexed="10"/>
      <name val="Arial"/>
    </font>
    <font>
      <sz val="9"/>
      <name val="Arial"/>
    </font>
    <font>
      <sz val="8"/>
      <name val="Arial"/>
    </font>
    <font>
      <b/>
      <sz val="10"/>
      <name val="Arial"/>
    </font>
    <font>
      <sz val="6"/>
      <name val="Arial"/>
    </font>
    <font>
      <sz val="12"/>
      <name val="Arial"/>
    </font>
    <font>
      <sz val="14"/>
      <name val="Arial"/>
      <family val="2"/>
    </font>
    <font>
      <sz val="28"/>
      <name val="Arial"/>
    </font>
    <font>
      <b/>
      <sz val="12"/>
      <name val="Arial"/>
      <family val="2"/>
    </font>
    <font>
      <sz val="12"/>
      <name val="GalaxiePolaris-Medium"/>
    </font>
    <font>
      <sz val="18"/>
      <name val="GalaxiePolaris-Medium"/>
    </font>
    <font>
      <sz val="12"/>
      <color theme="1"/>
      <name val="Calibri"/>
      <family val="2"/>
      <scheme val="minor"/>
    </font>
    <font>
      <sz val="9"/>
      <color rgb="FFFF0000"/>
      <name val="Arial"/>
    </font>
    <font>
      <sz val="8"/>
      <color rgb="FFFF0000"/>
      <name val="Arial"/>
    </font>
    <font>
      <sz val="16"/>
      <color rgb="FFFF6600"/>
      <name val="Arial"/>
    </font>
    <font>
      <sz val="18"/>
      <color theme="2" tint="-0.499984740745262"/>
      <name val="Arial"/>
    </font>
    <font>
      <sz val="12"/>
      <color theme="1"/>
      <name val="GalaxiePolaris-Medium"/>
    </font>
    <font>
      <sz val="18"/>
      <color theme="1"/>
      <name val="GalaxiePolaris-Medium"/>
    </font>
    <font>
      <sz val="12"/>
      <color theme="9" tint="-0.249977111117893"/>
      <name val="Calibri"/>
      <scheme val="minor"/>
    </font>
    <font>
      <sz val="12"/>
      <color theme="1"/>
      <name val="GalaxiePolaris-Book"/>
    </font>
    <font>
      <sz val="8"/>
      <color theme="1"/>
      <name val="GalaxiePolaris-Book"/>
    </font>
    <font>
      <sz val="9"/>
      <color theme="1" tint="0.34998626667073579"/>
      <name val="GalaxiePolaris-Medium"/>
    </font>
    <font>
      <b/>
      <sz val="9"/>
      <color rgb="FF008000"/>
      <name val="Arial"/>
    </font>
    <font>
      <b/>
      <sz val="22"/>
      <color rgb="FF008000"/>
      <name val="Arial"/>
    </font>
    <font>
      <sz val="12"/>
      <color rgb="FF008000"/>
      <name val="Arial"/>
    </font>
    <font>
      <b/>
      <sz val="8"/>
      <color rgb="FF008000"/>
      <name val="Arial"/>
    </font>
    <font>
      <sz val="12"/>
      <color rgb="FFFF0000"/>
      <name val="GalaxiePolaris-Medium"/>
    </font>
    <font>
      <sz val="12"/>
      <color theme="9" tint="-0.249977111117893"/>
      <name val="GalaxiePolaris-Medium"/>
    </font>
    <font>
      <sz val="8"/>
      <color rgb="FFFF0000"/>
      <name val="GalaxiePolaris-Bold"/>
    </font>
    <font>
      <sz val="10"/>
      <name val="Arial"/>
      <family val="2"/>
    </font>
  </fonts>
  <fills count="16">
    <fill>
      <patternFill patternType="none"/>
    </fill>
    <fill>
      <patternFill patternType="gray125"/>
    </fill>
    <fill>
      <patternFill patternType="solid">
        <fgColor rgb="FFFFFF00"/>
        <bgColor indexed="64"/>
      </patternFill>
    </fill>
    <fill>
      <patternFill patternType="solid">
        <fgColor rgb="FFCCFFCC"/>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C9FFA1"/>
        <bgColor indexed="64"/>
      </patternFill>
    </fill>
    <fill>
      <patternFill patternType="solid">
        <fgColor theme="1" tint="0.34998626667073579"/>
        <bgColor indexed="64"/>
      </patternFill>
    </fill>
    <fill>
      <patternFill patternType="solid">
        <fgColor rgb="FFE7FFAB"/>
        <bgColor indexed="64"/>
      </patternFill>
    </fill>
    <fill>
      <patternFill patternType="solid">
        <fgColor rgb="FFFFFAB9"/>
        <bgColor indexed="64"/>
      </patternFill>
    </fill>
    <fill>
      <patternFill patternType="solid">
        <fgColor theme="8" tint="0.59999389629810485"/>
        <bgColor indexed="64"/>
      </patternFill>
    </fill>
    <fill>
      <patternFill patternType="solid">
        <fgColor theme="0"/>
        <bgColor indexed="64"/>
      </patternFill>
    </fill>
    <fill>
      <patternFill patternType="solid">
        <fgColor rgb="FFC9FFA1"/>
        <bgColor rgb="FF000000"/>
      </patternFill>
    </fill>
    <fill>
      <patternFill patternType="solid">
        <fgColor rgb="FFFFFE94"/>
        <bgColor indexed="64"/>
      </patternFill>
    </fill>
    <fill>
      <patternFill patternType="solid">
        <fgColor rgb="FFFFFAB9"/>
        <bgColor rgb="FF000000"/>
      </patternFill>
    </fill>
    <fill>
      <patternFill patternType="solid">
        <fgColor rgb="FFFFF480"/>
        <bgColor indexed="64"/>
      </patternFill>
    </fill>
  </fills>
  <borders count="20">
    <border>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10"/>
      </left>
      <right/>
      <top style="medium">
        <color indexed="10"/>
      </top>
      <bottom style="medium">
        <color indexed="10"/>
      </bottom>
      <diagonal/>
    </border>
    <border>
      <left/>
      <right/>
      <top style="medium">
        <color indexed="10"/>
      </top>
      <bottom style="medium">
        <color indexed="10"/>
      </bottom>
      <diagonal/>
    </border>
    <border>
      <left/>
      <right style="medium">
        <color indexed="10"/>
      </right>
      <top style="medium">
        <color indexed="10"/>
      </top>
      <bottom style="medium">
        <color indexed="10"/>
      </bottom>
      <diagonal/>
    </border>
    <border>
      <left style="thick">
        <color theme="0" tint="-0.499984740745262"/>
      </left>
      <right style="thick">
        <color theme="0" tint="-0.499984740745262"/>
      </right>
      <top style="thick">
        <color theme="0" tint="-0.499984740745262"/>
      </top>
      <bottom style="thick">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ck">
        <color theme="0" tint="-0.499984740745262"/>
      </left>
      <right/>
      <top style="thick">
        <color theme="0" tint="-0.499984740745262"/>
      </top>
      <bottom style="thick">
        <color theme="0" tint="-0.499984740745262"/>
      </bottom>
      <diagonal/>
    </border>
    <border>
      <left/>
      <right style="thick">
        <color theme="0" tint="-0.499984740745262"/>
      </right>
      <top style="thick">
        <color theme="0" tint="-0.499984740745262"/>
      </top>
      <bottom style="thick">
        <color theme="0" tint="-0.499984740745262"/>
      </bottom>
      <diagonal/>
    </border>
    <border>
      <left style="thick">
        <color theme="0" tint="-0.499984740745262"/>
      </left>
      <right/>
      <top/>
      <bottom/>
      <diagonal/>
    </border>
    <border>
      <left/>
      <right/>
      <top style="thick">
        <color theme="0" tint="-0.499984740745262"/>
      </top>
      <bottom/>
      <diagonal/>
    </border>
    <border>
      <left style="thin">
        <color theme="0" tint="-0.499984740745262"/>
      </left>
      <right/>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4">
    <xf numFmtId="0" fontId="0" fillId="0" borderId="0"/>
    <xf numFmtId="43" fontId="1" fillId="0" borderId="0" applyFont="0" applyFill="0" applyBorder="0" applyAlignment="0" applyProtection="0"/>
    <xf numFmtId="0" fontId="16" fillId="0" borderId="0"/>
    <xf numFmtId="9" fontId="1" fillId="0" borderId="0" applyFont="0" applyFill="0" applyBorder="0" applyAlignment="0" applyProtection="0"/>
  </cellStyleXfs>
  <cellXfs count="106">
    <xf numFmtId="0" fontId="0" fillId="0" borderId="0" xfId="0"/>
    <xf numFmtId="0" fontId="0" fillId="2" borderId="0" xfId="0" applyFill="1" applyAlignment="1" applyProtection="1">
      <alignment horizontal="center"/>
      <protection locked="0"/>
    </xf>
    <xf numFmtId="0" fontId="0" fillId="2" borderId="0" xfId="0" applyNumberFormat="1" applyFill="1" applyAlignment="1" applyProtection="1">
      <alignment horizontal="center"/>
      <protection locked="0"/>
    </xf>
    <xf numFmtId="0" fontId="0" fillId="0" borderId="0" xfId="0" applyProtection="1"/>
    <xf numFmtId="0" fontId="0" fillId="2" borderId="0" xfId="0" applyFill="1" applyAlignment="1" applyProtection="1">
      <alignment horizontal="center"/>
      <protection locked="0"/>
    </xf>
    <xf numFmtId="0" fontId="0" fillId="0" borderId="0" xfId="0" applyAlignment="1" applyProtection="1">
      <alignment horizontal="center"/>
      <protection hidden="1"/>
    </xf>
    <xf numFmtId="0" fontId="8" fillId="0" borderId="0" xfId="0" applyFont="1" applyProtection="1">
      <protection hidden="1"/>
    </xf>
    <xf numFmtId="0" fontId="0" fillId="0" borderId="0" xfId="0" applyProtection="1">
      <protection hidden="1"/>
    </xf>
    <xf numFmtId="0" fontId="0" fillId="0" borderId="0" xfId="0" applyFill="1" applyAlignment="1" applyProtection="1">
      <alignment horizontal="center"/>
      <protection hidden="1"/>
    </xf>
    <xf numFmtId="9" fontId="0" fillId="0" borderId="0" xfId="3" applyFont="1" applyAlignment="1" applyProtection="1">
      <alignment horizontal="center"/>
      <protection hidden="1"/>
    </xf>
    <xf numFmtId="174" fontId="0" fillId="0" borderId="0" xfId="0" applyNumberFormat="1" applyAlignment="1" applyProtection="1">
      <alignment horizontal="right"/>
      <protection hidden="1"/>
    </xf>
    <xf numFmtId="9" fontId="0" fillId="0" borderId="0" xfId="0" applyNumberFormat="1" applyAlignment="1" applyProtection="1">
      <alignment horizontal="center"/>
      <protection hidden="1"/>
    </xf>
    <xf numFmtId="174" fontId="0" fillId="0" borderId="0" xfId="0" applyNumberFormat="1" applyProtection="1">
      <protection hidden="1"/>
    </xf>
    <xf numFmtId="0" fontId="0" fillId="0" borderId="0" xfId="0" applyNumberFormat="1" applyAlignment="1" applyProtection="1">
      <alignment horizontal="center"/>
      <protection hidden="1"/>
    </xf>
    <xf numFmtId="174" fontId="0" fillId="3" borderId="0" xfId="0" applyNumberFormat="1" applyFill="1" applyProtection="1">
      <protection hidden="1"/>
    </xf>
    <xf numFmtId="174" fontId="0" fillId="0" borderId="0" xfId="0" applyNumberFormat="1" applyFill="1" applyProtection="1">
      <protection hidden="1"/>
    </xf>
    <xf numFmtId="0" fontId="6" fillId="0" borderId="0" xfId="0" applyFont="1" applyProtection="1">
      <protection hidden="1"/>
    </xf>
    <xf numFmtId="181" fontId="3" fillId="4" borderId="0" xfId="1" applyNumberFormat="1" applyFont="1" applyFill="1" applyAlignment="1" applyProtection="1">
      <alignment horizontal="center"/>
      <protection hidden="1"/>
    </xf>
    <xf numFmtId="0" fontId="0" fillId="5" borderId="0" xfId="0" applyFill="1" applyAlignment="1" applyProtection="1">
      <alignment horizontal="right"/>
      <protection hidden="1"/>
    </xf>
    <xf numFmtId="174" fontId="0" fillId="5" borderId="0" xfId="0" applyNumberFormat="1" applyFill="1" applyProtection="1">
      <protection hidden="1"/>
    </xf>
    <xf numFmtId="3" fontId="7" fillId="0" borderId="0" xfId="0" quotePrefix="1" applyNumberFormat="1" applyFont="1" applyAlignment="1" applyProtection="1">
      <alignment horizontal="center"/>
      <protection hidden="1"/>
    </xf>
    <xf numFmtId="174" fontId="0" fillId="3" borderId="0" xfId="0" applyNumberFormat="1" applyFill="1" applyAlignment="1" applyProtection="1">
      <alignment horizontal="center"/>
      <protection hidden="1"/>
    </xf>
    <xf numFmtId="0" fontId="9" fillId="0" borderId="0" xfId="0" quotePrefix="1" applyFont="1" applyAlignment="1" applyProtection="1">
      <alignment horizontal="right"/>
      <protection hidden="1"/>
    </xf>
    <xf numFmtId="0" fontId="9" fillId="0" borderId="0" xfId="0" applyFont="1" applyAlignment="1" applyProtection="1">
      <alignment horizontal="right"/>
      <protection hidden="1"/>
    </xf>
    <xf numFmtId="9" fontId="17" fillId="0" borderId="0" xfId="0" applyNumberFormat="1" applyFont="1" applyAlignment="1" applyProtection="1">
      <alignment horizontal="center"/>
      <protection hidden="1"/>
    </xf>
    <xf numFmtId="0" fontId="0" fillId="0" borderId="0" xfId="0" applyFont="1" applyAlignment="1" applyProtection="1">
      <alignment horizontal="center" vertical="center" wrapText="1" shrinkToFit="1"/>
      <protection hidden="1"/>
    </xf>
    <xf numFmtId="9" fontId="3" fillId="2" borderId="1" xfId="3" applyFont="1" applyFill="1" applyBorder="1" applyProtection="1">
      <protection locked="0"/>
    </xf>
    <xf numFmtId="174" fontId="0" fillId="3" borderId="2" xfId="0" applyNumberFormat="1" applyFill="1" applyBorder="1" applyProtection="1">
      <protection hidden="1"/>
    </xf>
    <xf numFmtId="9" fontId="18" fillId="0" borderId="0" xfId="0" applyNumberFormat="1" applyFont="1" applyAlignment="1" applyProtection="1">
      <alignment horizontal="center"/>
      <protection hidden="1"/>
    </xf>
    <xf numFmtId="0" fontId="19" fillId="0" borderId="0" xfId="0" applyFont="1" applyAlignment="1" applyProtection="1">
      <alignment horizontal="center"/>
      <protection hidden="1"/>
    </xf>
    <xf numFmtId="0" fontId="0" fillId="3" borderId="0" xfId="0" applyFill="1" applyAlignment="1" applyProtection="1">
      <alignment horizontal="center"/>
      <protection locked="0" hidden="1"/>
    </xf>
    <xf numFmtId="0" fontId="0" fillId="0" borderId="0" xfId="0" applyFont="1" applyProtection="1">
      <protection hidden="1"/>
    </xf>
    <xf numFmtId="174" fontId="0" fillId="0" borderId="0" xfId="0" applyNumberFormat="1" applyAlignment="1" applyProtection="1">
      <protection hidden="1"/>
    </xf>
    <xf numFmtId="0" fontId="6" fillId="6" borderId="0" xfId="0" quotePrefix="1" applyFont="1" applyFill="1" applyAlignment="1" applyProtection="1">
      <alignment horizontal="right"/>
      <protection hidden="1"/>
    </xf>
    <xf numFmtId="0" fontId="12" fillId="3" borderId="10" xfId="0" applyFont="1" applyFill="1" applyBorder="1" applyAlignment="1" applyProtection="1">
      <alignment horizontal="center" vertical="center"/>
      <protection locked="0"/>
    </xf>
    <xf numFmtId="0" fontId="0" fillId="7" borderId="0" xfId="0" applyFill="1" applyProtection="1">
      <protection hidden="1"/>
    </xf>
    <xf numFmtId="0" fontId="10" fillId="7" borderId="0" xfId="0" applyFont="1" applyFill="1" applyProtection="1">
      <protection hidden="1"/>
    </xf>
    <xf numFmtId="0" fontId="0" fillId="6" borderId="0" xfId="0" applyFill="1" applyProtection="1">
      <protection hidden="1"/>
    </xf>
    <xf numFmtId="0" fontId="10" fillId="6" borderId="0" xfId="0" applyFont="1" applyFill="1" applyProtection="1">
      <protection hidden="1"/>
    </xf>
    <xf numFmtId="0" fontId="10" fillId="6" borderId="0" xfId="0" applyFont="1" applyFill="1" applyAlignment="1" applyProtection="1">
      <alignment wrapText="1"/>
      <protection hidden="1"/>
    </xf>
    <xf numFmtId="0" fontId="10" fillId="6" borderId="0" xfId="0" applyFont="1" applyFill="1" applyAlignment="1" applyProtection="1">
      <alignment vertical="center" wrapText="1"/>
      <protection hidden="1"/>
    </xf>
    <xf numFmtId="0" fontId="20" fillId="6" borderId="0" xfId="0" applyFont="1" applyFill="1" applyProtection="1">
      <protection hidden="1"/>
    </xf>
    <xf numFmtId="0" fontId="6" fillId="6" borderId="0" xfId="0" applyFont="1" applyFill="1" applyProtection="1">
      <protection hidden="1"/>
    </xf>
    <xf numFmtId="0" fontId="10" fillId="0" borderId="0" xfId="0" applyFont="1" applyProtection="1">
      <protection hidden="1"/>
    </xf>
    <xf numFmtId="0" fontId="12" fillId="8" borderId="10" xfId="0" applyFont="1" applyFill="1" applyBorder="1" applyAlignment="1" applyProtection="1">
      <alignment horizontal="center" vertical="center"/>
      <protection locked="0"/>
    </xf>
    <xf numFmtId="9" fontId="13" fillId="8" borderId="11" xfId="3" applyFont="1" applyFill="1" applyBorder="1" applyAlignment="1" applyProtection="1">
      <alignment horizontal="center"/>
      <protection locked="0"/>
    </xf>
    <xf numFmtId="0" fontId="16" fillId="7" borderId="0" xfId="2" applyFill="1" applyProtection="1">
      <protection hidden="1"/>
    </xf>
    <xf numFmtId="0" fontId="16" fillId="0" borderId="0" xfId="2"/>
    <xf numFmtId="0" fontId="16" fillId="9" borderId="0" xfId="2" applyFill="1" applyProtection="1">
      <protection hidden="1"/>
    </xf>
    <xf numFmtId="0" fontId="21" fillId="9" borderId="0" xfId="2" applyFont="1" applyFill="1" applyAlignment="1" applyProtection="1">
      <alignment horizontal="left" vertical="center" wrapText="1"/>
      <protection hidden="1"/>
    </xf>
    <xf numFmtId="0" fontId="22" fillId="3" borderId="12" xfId="2" applyFont="1" applyFill="1" applyBorder="1" applyAlignment="1" applyProtection="1">
      <alignment horizontal="center" vertical="center"/>
      <protection locked="0"/>
    </xf>
    <xf numFmtId="0" fontId="21" fillId="9" borderId="0" xfId="2" applyFont="1" applyFill="1" applyAlignment="1" applyProtection="1">
      <alignment horizontal="center" vertical="center"/>
      <protection hidden="1"/>
    </xf>
    <xf numFmtId="0" fontId="22" fillId="9" borderId="0" xfId="2" applyFont="1" applyFill="1" applyAlignment="1" applyProtection="1">
      <alignment horizontal="center" vertical="center"/>
      <protection hidden="1"/>
    </xf>
    <xf numFmtId="0" fontId="23" fillId="9" borderId="0" xfId="2" applyFont="1" applyFill="1" applyProtection="1">
      <protection hidden="1"/>
    </xf>
    <xf numFmtId="0" fontId="24" fillId="9" borderId="0" xfId="2" applyFont="1" applyFill="1" applyProtection="1">
      <protection hidden="1"/>
    </xf>
    <xf numFmtId="0" fontId="22" fillId="4" borderId="12" xfId="2" applyFont="1" applyFill="1" applyBorder="1" applyAlignment="1" applyProtection="1">
      <alignment horizontal="center" vertical="center"/>
      <protection locked="0"/>
    </xf>
    <xf numFmtId="0" fontId="21" fillId="9" borderId="0" xfId="2" applyFont="1" applyFill="1" applyAlignment="1" applyProtection="1">
      <alignment vertical="center"/>
      <protection hidden="1"/>
    </xf>
    <xf numFmtId="0" fontId="25" fillId="9" borderId="0" xfId="2" applyFont="1" applyFill="1" applyAlignment="1" applyProtection="1">
      <alignment horizontal="right"/>
      <protection hidden="1"/>
    </xf>
    <xf numFmtId="0" fontId="16" fillId="0" borderId="0" xfId="2" applyProtection="1">
      <protection hidden="1"/>
    </xf>
    <xf numFmtId="2" fontId="16" fillId="0" borderId="0" xfId="2" applyNumberFormat="1" applyProtection="1">
      <protection hidden="1"/>
    </xf>
    <xf numFmtId="3" fontId="0" fillId="0" borderId="0" xfId="0" applyNumberFormat="1" applyProtection="1">
      <protection hidden="1"/>
    </xf>
    <xf numFmtId="0" fontId="16" fillId="9" borderId="0" xfId="2" applyFill="1" applyAlignment="1" applyProtection="1">
      <alignment horizontal="right"/>
      <protection hidden="1"/>
    </xf>
    <xf numFmtId="0" fontId="16" fillId="9" borderId="0" xfId="2" applyFill="1" applyAlignment="1" applyProtection="1">
      <alignment horizontal="left"/>
      <protection hidden="1"/>
    </xf>
    <xf numFmtId="3" fontId="15" fillId="11" borderId="0" xfId="1" applyNumberFormat="1" applyFont="1" applyFill="1" applyAlignment="1" applyProtection="1">
      <alignment horizontal="center" vertical="center"/>
      <protection locked="0"/>
    </xf>
    <xf numFmtId="164" fontId="15" fillId="11" borderId="0" xfId="0" applyNumberFormat="1" applyFont="1" applyFill="1" applyAlignment="1" applyProtection="1">
      <alignment horizontal="center" vertical="center"/>
      <protection locked="0"/>
    </xf>
    <xf numFmtId="0" fontId="17" fillId="0" borderId="0" xfId="0" applyFont="1" applyAlignment="1" applyProtection="1">
      <alignment horizontal="center" wrapText="1"/>
      <protection hidden="1"/>
    </xf>
    <xf numFmtId="0" fontId="0" fillId="0" borderId="3" xfId="0" applyFont="1" applyBorder="1" applyAlignment="1" applyProtection="1">
      <alignment horizontal="center" vertical="center" wrapText="1" shrinkToFit="1"/>
      <protection hidden="1"/>
    </xf>
    <xf numFmtId="0" fontId="0" fillId="0" borderId="4" xfId="0" applyFont="1" applyBorder="1" applyAlignment="1" applyProtection="1">
      <alignment horizontal="center" vertical="center" wrapText="1" shrinkToFit="1"/>
      <protection hidden="1"/>
    </xf>
    <xf numFmtId="0" fontId="0" fillId="0" borderId="5" xfId="0" applyFont="1" applyBorder="1" applyAlignment="1" applyProtection="1">
      <alignment horizontal="center" vertical="center" wrapText="1" shrinkToFit="1"/>
      <protection hidden="1"/>
    </xf>
    <xf numFmtId="0" fontId="0" fillId="0" borderId="6" xfId="0" applyFont="1" applyBorder="1" applyAlignment="1" applyProtection="1">
      <alignment horizontal="center" vertical="center" wrapText="1" shrinkToFit="1"/>
      <protection hidden="1"/>
    </xf>
    <xf numFmtId="0" fontId="27" fillId="12" borderId="7" xfId="0" applyFont="1" applyFill="1" applyBorder="1" applyAlignment="1" applyProtection="1">
      <alignment horizontal="center" vertical="center" wrapText="1" shrinkToFit="1"/>
      <protection hidden="1"/>
    </xf>
    <xf numFmtId="0" fontId="27" fillId="12" borderId="8" xfId="0" applyFont="1" applyFill="1" applyBorder="1" applyAlignment="1" applyProtection="1">
      <alignment horizontal="center" vertical="center" wrapText="1" shrinkToFit="1"/>
      <protection hidden="1"/>
    </xf>
    <xf numFmtId="0" fontId="27" fillId="12" borderId="9" xfId="0" applyFont="1" applyFill="1" applyBorder="1" applyAlignment="1" applyProtection="1">
      <alignment horizontal="center" vertical="center" wrapText="1" shrinkToFit="1"/>
      <protection hidden="1"/>
    </xf>
    <xf numFmtId="187" fontId="28" fillId="13" borderId="13" xfId="0" applyNumberFormat="1" applyFont="1" applyFill="1" applyBorder="1" applyAlignment="1" applyProtection="1">
      <alignment horizontal="center" vertical="center"/>
      <protection hidden="1"/>
    </xf>
    <xf numFmtId="187" fontId="28" fillId="13" borderId="14" xfId="0" applyNumberFormat="1" applyFont="1" applyFill="1" applyBorder="1" applyAlignment="1" applyProtection="1">
      <alignment horizontal="center" vertical="center"/>
      <protection hidden="1"/>
    </xf>
    <xf numFmtId="187" fontId="11" fillId="6" borderId="0" xfId="0" applyNumberFormat="1" applyFont="1" applyFill="1" applyAlignment="1" applyProtection="1">
      <alignment horizontal="center"/>
      <protection hidden="1"/>
    </xf>
    <xf numFmtId="0" fontId="29" fillId="6" borderId="15" xfId="0" applyFont="1" applyFill="1" applyBorder="1" applyAlignment="1" applyProtection="1">
      <alignment horizontal="center" vertical="center" wrapText="1"/>
      <protection hidden="1"/>
    </xf>
    <xf numFmtId="0" fontId="29" fillId="6" borderId="0" xfId="0" applyFont="1" applyFill="1" applyAlignment="1" applyProtection="1">
      <alignment horizontal="center" vertical="center" wrapText="1"/>
      <protection hidden="1"/>
    </xf>
    <xf numFmtId="0" fontId="10" fillId="6" borderId="0" xfId="0" applyFont="1" applyFill="1" applyAlignment="1" applyProtection="1">
      <alignment horizontal="center" vertical="center" wrapText="1"/>
      <protection hidden="1"/>
    </xf>
    <xf numFmtId="0" fontId="29" fillId="6" borderId="15" xfId="0" applyNumberFormat="1" applyFont="1" applyFill="1" applyBorder="1" applyAlignment="1" applyProtection="1">
      <alignment horizontal="center" vertical="center" wrapText="1"/>
      <protection hidden="1"/>
    </xf>
    <xf numFmtId="0" fontId="29" fillId="6" borderId="0" xfId="0" applyNumberFormat="1" applyFont="1" applyFill="1" applyAlignment="1" applyProtection="1">
      <alignment horizontal="center" vertical="center" wrapText="1"/>
      <protection hidden="1"/>
    </xf>
    <xf numFmtId="0" fontId="0" fillId="6" borderId="16" xfId="0" applyFill="1" applyBorder="1" applyAlignment="1" applyProtection="1">
      <alignment horizontal="center"/>
      <protection hidden="1"/>
    </xf>
    <xf numFmtId="0" fontId="30" fillId="14" borderId="7" xfId="2" applyFont="1" applyFill="1" applyBorder="1" applyAlignment="1" applyProtection="1">
      <alignment horizontal="center" vertical="center" wrapText="1" shrinkToFit="1"/>
      <protection hidden="1"/>
    </xf>
    <xf numFmtId="0" fontId="30" fillId="14" borderId="8" xfId="2" applyFont="1" applyFill="1" applyBorder="1" applyAlignment="1" applyProtection="1">
      <alignment horizontal="center" vertical="center" wrapText="1" shrinkToFit="1"/>
      <protection hidden="1"/>
    </xf>
    <xf numFmtId="0" fontId="30" fillId="14" borderId="9" xfId="2" applyFont="1" applyFill="1" applyBorder="1" applyAlignment="1" applyProtection="1">
      <alignment horizontal="center" vertical="center" wrapText="1" shrinkToFit="1"/>
      <protection hidden="1"/>
    </xf>
    <xf numFmtId="0" fontId="31" fillId="9" borderId="17" xfId="2" applyFont="1" applyFill="1" applyBorder="1" applyAlignment="1" applyProtection="1">
      <alignment horizontal="center" vertical="center" wrapText="1"/>
      <protection hidden="1"/>
    </xf>
    <xf numFmtId="0" fontId="31" fillId="9" borderId="0" xfId="2" applyFont="1" applyFill="1" applyAlignment="1" applyProtection="1">
      <alignment horizontal="center" vertical="center" wrapText="1"/>
      <protection hidden="1"/>
    </xf>
    <xf numFmtId="0" fontId="31" fillId="9" borderId="17" xfId="2" applyFont="1" applyFill="1" applyBorder="1" applyAlignment="1" applyProtection="1">
      <alignment horizontal="center" wrapText="1"/>
      <protection hidden="1"/>
    </xf>
    <xf numFmtId="0" fontId="31" fillId="9" borderId="0" xfId="2" applyFont="1" applyFill="1" applyAlignment="1" applyProtection="1">
      <alignment horizontal="center" wrapText="1"/>
      <protection hidden="1"/>
    </xf>
    <xf numFmtId="0" fontId="16" fillId="9" borderId="0" xfId="2" applyFill="1" applyAlignment="1" applyProtection="1">
      <alignment horizontal="center"/>
      <protection hidden="1"/>
    </xf>
    <xf numFmtId="0" fontId="32" fillId="9" borderId="17" xfId="2" applyFont="1" applyFill="1" applyBorder="1" applyAlignment="1" applyProtection="1">
      <alignment horizontal="center" vertical="center" wrapText="1"/>
      <protection hidden="1"/>
    </xf>
    <xf numFmtId="0" fontId="32" fillId="9" borderId="0" xfId="2" applyFont="1" applyFill="1" applyAlignment="1" applyProtection="1">
      <alignment horizontal="center" vertical="center" wrapText="1"/>
      <protection hidden="1"/>
    </xf>
    <xf numFmtId="0" fontId="32" fillId="9" borderId="0" xfId="2" applyFont="1" applyFill="1" applyAlignment="1" applyProtection="1">
      <alignment horizontal="center" wrapText="1"/>
      <protection hidden="1"/>
    </xf>
    <xf numFmtId="185" fontId="22" fillId="15" borderId="18" xfId="2" applyNumberFormat="1" applyFont="1" applyFill="1" applyBorder="1" applyAlignment="1" applyProtection="1">
      <alignment horizontal="center" vertical="center"/>
      <protection hidden="1"/>
    </xf>
    <xf numFmtId="185" fontId="22" fillId="15" borderId="19" xfId="2" applyNumberFormat="1" applyFont="1" applyFill="1" applyBorder="1" applyAlignment="1" applyProtection="1">
      <alignment horizontal="center" vertical="center"/>
      <protection hidden="1"/>
    </xf>
    <xf numFmtId="3" fontId="15" fillId="11" borderId="0" xfId="1" applyNumberFormat="1" applyFont="1" applyFill="1" applyAlignment="1" applyProtection="1">
      <alignment horizontal="center" vertical="center"/>
      <protection hidden="1"/>
    </xf>
    <xf numFmtId="0" fontId="0" fillId="10" borderId="0" xfId="0" applyFill="1" applyProtection="1">
      <protection hidden="1"/>
    </xf>
    <xf numFmtId="0" fontId="14" fillId="10" borderId="0" xfId="0" applyFont="1" applyFill="1" applyAlignment="1" applyProtection="1">
      <alignment vertical="center" wrapText="1"/>
      <protection hidden="1"/>
    </xf>
    <xf numFmtId="0" fontId="14" fillId="10" borderId="0" xfId="0" applyFont="1" applyFill="1" applyAlignment="1" applyProtection="1">
      <alignment wrapText="1"/>
      <protection hidden="1"/>
    </xf>
    <xf numFmtId="0" fontId="26" fillId="10" borderId="0" xfId="0" applyFont="1" applyFill="1" applyAlignment="1" applyProtection="1">
      <alignment horizontal="center" vertical="center" wrapText="1"/>
      <protection hidden="1"/>
    </xf>
    <xf numFmtId="3" fontId="15" fillId="10" borderId="0" xfId="1" applyNumberFormat="1" applyFont="1" applyFill="1" applyAlignment="1" applyProtection="1">
      <alignment horizontal="center" vertical="center"/>
      <protection hidden="1"/>
    </xf>
    <xf numFmtId="0" fontId="14" fillId="10" borderId="0" xfId="0" applyFont="1" applyFill="1" applyAlignment="1" applyProtection="1">
      <alignment horizontal="center" wrapText="1"/>
      <protection hidden="1"/>
    </xf>
    <xf numFmtId="3" fontId="15" fillId="11" borderId="0" xfId="1" applyNumberFormat="1" applyFont="1" applyFill="1" applyAlignment="1" applyProtection="1">
      <alignment horizontal="centerContinuous" vertical="center"/>
      <protection locked="0"/>
    </xf>
    <xf numFmtId="174" fontId="15" fillId="11" borderId="0" xfId="1" applyNumberFormat="1" applyFont="1" applyFill="1" applyAlignment="1" applyProtection="1">
      <alignment horizontal="center" vertical="center"/>
      <protection hidden="1"/>
    </xf>
    <xf numFmtId="0" fontId="33" fillId="10" borderId="0" xfId="0" applyFont="1" applyFill="1" applyAlignment="1" applyProtection="1">
      <alignment horizontal="center" wrapText="1"/>
      <protection hidden="1"/>
    </xf>
    <xf numFmtId="0" fontId="34" fillId="10" borderId="0" xfId="0" applyFont="1" applyFill="1" applyProtection="1">
      <protection hidden="1"/>
    </xf>
  </cellXfs>
  <cellStyles count="4">
    <cellStyle name="Comma" xfId="1" builtinId="3"/>
    <cellStyle name="Normal" xfId="0" builtinId="0"/>
    <cellStyle name="Normal 2" xfId="2"/>
    <cellStyle name="Percent" xfId="3" builtinId="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1689100</xdr:colOff>
      <xdr:row>0</xdr:row>
      <xdr:rowOff>76200</xdr:rowOff>
    </xdr:from>
    <xdr:to>
      <xdr:col>3</xdr:col>
      <xdr:colOff>685800</xdr:colOff>
      <xdr:row>3</xdr:row>
      <xdr:rowOff>152400</xdr:rowOff>
    </xdr:to>
    <xdr:pic>
      <xdr:nvPicPr>
        <xdr:cNvPr id="3182" name="Picture 2" descr="LL-new-White-WorldWide-logo.png">
          <a:extLst>
            <a:ext uri="{FF2B5EF4-FFF2-40B4-BE49-F238E27FC236}">
              <a16:creationId xmlns:a16="http://schemas.microsoft.com/office/drawing/2014/main" id="{CBEEC40A-B1F4-4745-A0E7-EFDC3467C1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5074" b="26459"/>
        <a:stretch>
          <a:fillRect/>
        </a:stretch>
      </xdr:blipFill>
      <xdr:spPr bwMode="auto">
        <a:xfrm>
          <a:off x="2514600" y="76200"/>
          <a:ext cx="38227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1181100</xdr:colOff>
      <xdr:row>0</xdr:row>
      <xdr:rowOff>76200</xdr:rowOff>
    </xdr:from>
    <xdr:to>
      <xdr:col>4</xdr:col>
      <xdr:colOff>406400</xdr:colOff>
      <xdr:row>3</xdr:row>
      <xdr:rowOff>165100</xdr:rowOff>
    </xdr:to>
    <xdr:pic>
      <xdr:nvPicPr>
        <xdr:cNvPr id="5194" name="Picture 2" descr="LL-new-White-WorldWide-logo.png">
          <a:extLst>
            <a:ext uri="{FF2B5EF4-FFF2-40B4-BE49-F238E27FC236}">
              <a16:creationId xmlns:a16="http://schemas.microsoft.com/office/drawing/2014/main" id="{21891304-EC17-EC4A-BCBB-F1B7337B10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5074" b="26459"/>
        <a:stretch>
          <a:fillRect/>
        </a:stretch>
      </xdr:blipFill>
      <xdr:spPr bwMode="auto">
        <a:xfrm>
          <a:off x="1981200" y="76200"/>
          <a:ext cx="3822700" cy="69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335280</xdr:colOff>
      <xdr:row>0</xdr:row>
      <xdr:rowOff>30480</xdr:rowOff>
    </xdr:from>
    <xdr:to>
      <xdr:col>2</xdr:col>
      <xdr:colOff>915247</xdr:colOff>
      <xdr:row>3</xdr:row>
      <xdr:rowOff>144976</xdr:rowOff>
    </xdr:to>
    <xdr:pic>
      <xdr:nvPicPr>
        <xdr:cNvPr id="2" name="Picture 2" descr="LL-new-White-WorldWide-logo.png">
          <a:extLst>
            <a:ext uri="{FF2B5EF4-FFF2-40B4-BE49-F238E27FC236}">
              <a16:creationId xmlns:a16="http://schemas.microsoft.com/office/drawing/2014/main" id="{1A4CB050-34E3-0B40-964C-9F82817432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5074" b="26459"/>
        <a:stretch>
          <a:fillRect/>
        </a:stretch>
      </xdr:blipFill>
      <xdr:spPr bwMode="auto">
        <a:xfrm>
          <a:off x="1158240" y="30480"/>
          <a:ext cx="3302847" cy="602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335280</xdr:colOff>
      <xdr:row>0</xdr:row>
      <xdr:rowOff>30480</xdr:rowOff>
    </xdr:from>
    <xdr:to>
      <xdr:col>2</xdr:col>
      <xdr:colOff>915247</xdr:colOff>
      <xdr:row>3</xdr:row>
      <xdr:rowOff>144976</xdr:rowOff>
    </xdr:to>
    <xdr:pic>
      <xdr:nvPicPr>
        <xdr:cNvPr id="2" name="Picture 2" descr="LL-new-White-WorldWide-logo.png">
          <a:extLst>
            <a:ext uri="{FF2B5EF4-FFF2-40B4-BE49-F238E27FC236}">
              <a16:creationId xmlns:a16="http://schemas.microsoft.com/office/drawing/2014/main" id="{7500011F-3514-274F-8605-196A475D8B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5074" b="26459"/>
        <a:stretch>
          <a:fillRect/>
        </a:stretch>
      </xdr:blipFill>
      <xdr:spPr bwMode="auto">
        <a:xfrm>
          <a:off x="1160780" y="30480"/>
          <a:ext cx="3297767" cy="6097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zoomScale="182" zoomScaleNormal="182" workbookViewId="0">
      <selection activeCell="B13" sqref="B13"/>
    </sheetView>
  </sheetViews>
  <sheetFormatPr baseColWidth="10" defaultRowHeight="13"/>
  <cols>
    <col min="1" max="1" width="11" customWidth="1"/>
    <col min="2" max="2" width="11.83203125" customWidth="1"/>
    <col min="3" max="3" width="12.5" customWidth="1"/>
    <col min="4" max="4" width="13.1640625" customWidth="1"/>
    <col min="5" max="5" width="10.83203125" customWidth="1"/>
    <col min="6" max="6" width="7.1640625" customWidth="1"/>
    <col min="7" max="7" width="12" customWidth="1"/>
    <col min="8" max="8" width="13" customWidth="1"/>
    <col min="9" max="9" width="4.5" customWidth="1"/>
  </cols>
  <sheetData>
    <row r="1" spans="1:8">
      <c r="A1" s="6" t="s">
        <v>100</v>
      </c>
      <c r="B1" s="7"/>
      <c r="C1" s="7"/>
      <c r="D1" s="7"/>
      <c r="F1" s="7"/>
      <c r="G1" s="7"/>
    </row>
    <row r="2" spans="1:8">
      <c r="A2" s="6"/>
      <c r="B2" s="7"/>
      <c r="C2" s="7"/>
      <c r="D2" s="7"/>
      <c r="F2" s="7"/>
      <c r="G2" s="7"/>
      <c r="H2" s="5" t="s">
        <v>30</v>
      </c>
    </row>
    <row r="3" spans="1:8">
      <c r="A3" s="7"/>
      <c r="B3" s="7"/>
      <c r="C3" s="7"/>
      <c r="D3" s="5" t="s">
        <v>14</v>
      </c>
      <c r="E3" s="5" t="s">
        <v>18</v>
      </c>
      <c r="F3" s="5" t="s">
        <v>48</v>
      </c>
      <c r="G3" s="5"/>
      <c r="H3" s="5" t="s">
        <v>27</v>
      </c>
    </row>
    <row r="4" spans="1:8">
      <c r="A4" s="7"/>
      <c r="B4" s="5" t="s">
        <v>7</v>
      </c>
      <c r="C4" s="5" t="s">
        <v>10</v>
      </c>
      <c r="D4" s="5" t="s">
        <v>17</v>
      </c>
      <c r="E4" s="5" t="s">
        <v>19</v>
      </c>
      <c r="F4" s="5" t="s">
        <v>49</v>
      </c>
      <c r="G4" s="5"/>
      <c r="H4" s="5" t="s">
        <v>28</v>
      </c>
    </row>
    <row r="5" spans="1:8" ht="13" customHeight="1">
      <c r="A5" s="7"/>
      <c r="B5" s="5" t="s">
        <v>8</v>
      </c>
      <c r="C5" s="5" t="s">
        <v>11</v>
      </c>
      <c r="D5" s="5" t="s">
        <v>16</v>
      </c>
      <c r="E5" s="1">
        <v>2</v>
      </c>
      <c r="F5" s="5" t="s">
        <v>50</v>
      </c>
      <c r="G5" s="5"/>
      <c r="H5" s="5" t="s">
        <v>13</v>
      </c>
    </row>
    <row r="6" spans="1:8">
      <c r="A6" s="7"/>
      <c r="B6" s="5" t="s">
        <v>9</v>
      </c>
      <c r="C6" s="5" t="s">
        <v>12</v>
      </c>
      <c r="D6" s="5">
        <v>50</v>
      </c>
      <c r="E6" s="8">
        <v>50</v>
      </c>
      <c r="F6" s="5" t="s">
        <v>6</v>
      </c>
      <c r="G6" s="5"/>
      <c r="H6" s="5" t="s">
        <v>12</v>
      </c>
    </row>
    <row r="7" spans="1:8">
      <c r="A7" s="7"/>
      <c r="B7" s="5"/>
      <c r="C7" s="5"/>
      <c r="E7" s="7"/>
      <c r="F7" s="5"/>
      <c r="G7" s="5"/>
      <c r="H7" s="5"/>
    </row>
    <row r="8" spans="1:8" ht="20">
      <c r="A8" s="7"/>
      <c r="B8" s="5" t="s">
        <v>22</v>
      </c>
      <c r="C8" s="5"/>
      <c r="D8" s="29"/>
      <c r="F8" s="9"/>
      <c r="G8" s="9"/>
      <c r="H8" s="10"/>
    </row>
    <row r="9" spans="1:8">
      <c r="A9" s="7" t="s">
        <v>0</v>
      </c>
      <c r="B9" s="2">
        <v>4</v>
      </c>
      <c r="C9" s="5">
        <f>B9</f>
        <v>4</v>
      </c>
      <c r="D9" s="7">
        <f t="shared" ref="D9:D14" si="0">C9*$D$6</f>
        <v>200</v>
      </c>
      <c r="E9" s="7">
        <f>E5*$E$6</f>
        <v>100</v>
      </c>
      <c r="F9" s="11">
        <v>0.15</v>
      </c>
      <c r="G9" s="11"/>
      <c r="H9" s="10">
        <f t="shared" ref="H9:H14" si="1">(D9+E9)*F9</f>
        <v>45</v>
      </c>
    </row>
    <row r="10" spans="1:8">
      <c r="A10" s="7" t="s">
        <v>1</v>
      </c>
      <c r="B10" s="1">
        <v>4</v>
      </c>
      <c r="C10" s="5">
        <f>C9*B10</f>
        <v>16</v>
      </c>
      <c r="D10" s="7">
        <f t="shared" si="0"/>
        <v>800</v>
      </c>
      <c r="E10" s="7">
        <f>C9*$E$5*$E$6</f>
        <v>400</v>
      </c>
      <c r="F10" s="11">
        <v>0.1</v>
      </c>
      <c r="G10" s="24" t="str">
        <f>IF(H10=0," ",IF($B$9&gt;=2," ","Need 2 Personal"))</f>
        <v xml:space="preserve"> </v>
      </c>
      <c r="H10" s="10">
        <f t="shared" si="1"/>
        <v>120</v>
      </c>
    </row>
    <row r="11" spans="1:8">
      <c r="A11" s="7" t="s">
        <v>2</v>
      </c>
      <c r="B11" s="1">
        <v>4</v>
      </c>
      <c r="C11" s="5">
        <f>C10*B11</f>
        <v>64</v>
      </c>
      <c r="D11" s="7">
        <f t="shared" si="0"/>
        <v>3200</v>
      </c>
      <c r="E11" s="7">
        <f>C10*$E$5*$E$6</f>
        <v>1600</v>
      </c>
      <c r="F11" s="11">
        <v>0.1</v>
      </c>
      <c r="G11" s="24" t="str">
        <f>IF(H11=0," ",IF($B$9&gt;=3," ","Need 3 Personal"))</f>
        <v xml:space="preserve"> </v>
      </c>
      <c r="H11" s="10">
        <f t="shared" si="1"/>
        <v>480</v>
      </c>
    </row>
    <row r="12" spans="1:8">
      <c r="A12" s="7" t="s">
        <v>3</v>
      </c>
      <c r="B12" s="1">
        <v>0</v>
      </c>
      <c r="C12" s="5">
        <f>C11*B12</f>
        <v>0</v>
      </c>
      <c r="D12" s="7">
        <f t="shared" si="0"/>
        <v>0</v>
      </c>
      <c r="E12" s="7">
        <f>C11*$E$5*$E$6</f>
        <v>6400</v>
      </c>
      <c r="F12" s="11">
        <v>0.05</v>
      </c>
      <c r="G12" s="24" t="str">
        <f>IF(H12=0," ",IF($B$9&gt;=4," ","Need 4 Personal"))</f>
        <v xml:space="preserve"> </v>
      </c>
      <c r="H12" s="10">
        <f t="shared" si="1"/>
        <v>320</v>
      </c>
    </row>
    <row r="13" spans="1:8">
      <c r="A13" s="7" t="s">
        <v>4</v>
      </c>
      <c r="B13" s="1">
        <v>0</v>
      </c>
      <c r="C13" s="5">
        <f>C12*B13</f>
        <v>0</v>
      </c>
      <c r="D13" s="7">
        <f t="shared" si="0"/>
        <v>0</v>
      </c>
      <c r="E13" s="7">
        <f>C12*$E$5*$E$6</f>
        <v>0</v>
      </c>
      <c r="F13" s="11">
        <v>0.05</v>
      </c>
      <c r="G13" s="24" t="str">
        <f>IF(H13=0," ",IF($B$9&gt;=5," ","Need 5 Personal"))</f>
        <v xml:space="preserve"> </v>
      </c>
      <c r="H13" s="10">
        <f t="shared" si="1"/>
        <v>0</v>
      </c>
    </row>
    <row r="14" spans="1:8">
      <c r="A14" s="7" t="s">
        <v>5</v>
      </c>
      <c r="B14" s="1">
        <v>0</v>
      </c>
      <c r="C14" s="5">
        <f>C13*B14</f>
        <v>0</v>
      </c>
      <c r="D14" s="7">
        <f t="shared" si="0"/>
        <v>0</v>
      </c>
      <c r="E14" s="7">
        <f>C13*$E$5*$E$6</f>
        <v>0</v>
      </c>
      <c r="F14" s="11">
        <v>0.05</v>
      </c>
      <c r="G14" s="28" t="str">
        <f>IF(H14=0," ",IF($B$9&gt;=6," ","Need 6/2 Personal"))</f>
        <v xml:space="preserve"> </v>
      </c>
      <c r="H14" s="10">
        <f t="shared" si="1"/>
        <v>0</v>
      </c>
    </row>
    <row r="15" spans="1:8">
      <c r="A15" s="7" t="s">
        <v>29</v>
      </c>
      <c r="B15" s="7"/>
      <c r="C15" s="17">
        <f>SUM(C9:C14)</f>
        <v>84</v>
      </c>
      <c r="D15" s="7"/>
      <c r="E15" s="7"/>
      <c r="F15" s="11"/>
      <c r="G15" s="11"/>
      <c r="H15" s="14">
        <f>SUM(H8:H14)</f>
        <v>965</v>
      </c>
    </row>
    <row r="16" spans="1:8">
      <c r="A16" s="7"/>
      <c r="B16" s="7"/>
      <c r="C16" s="8"/>
      <c r="D16" s="7"/>
      <c r="E16" s="7"/>
      <c r="F16" s="11"/>
      <c r="G16" s="11"/>
      <c r="H16" s="15"/>
    </row>
    <row r="17" spans="1:8">
      <c r="A17" s="16" t="s">
        <v>15</v>
      </c>
      <c r="B17" s="7"/>
      <c r="C17" s="7"/>
      <c r="D17" s="7"/>
      <c r="E17" s="7"/>
      <c r="G17" s="18" t="s">
        <v>34</v>
      </c>
      <c r="H17" s="19">
        <f>H15*12</f>
        <v>11580</v>
      </c>
    </row>
    <row r="18" spans="1:8">
      <c r="A18" s="16" t="s">
        <v>47</v>
      </c>
      <c r="B18" s="7"/>
      <c r="C18" s="7"/>
      <c r="D18" s="7"/>
      <c r="E18" s="7"/>
      <c r="F18" s="7"/>
      <c r="G18" s="7"/>
      <c r="H18" s="7"/>
    </row>
    <row r="19" spans="1:8" ht="17" customHeight="1">
      <c r="A19" s="65" t="s">
        <v>31</v>
      </c>
      <c r="B19" s="65"/>
      <c r="C19" s="65"/>
      <c r="D19" s="65"/>
      <c r="E19" s="7"/>
      <c r="G19" s="66" t="s">
        <v>32</v>
      </c>
      <c r="H19" s="67"/>
    </row>
    <row r="20" spans="1:8" ht="18" customHeight="1">
      <c r="A20" s="65"/>
      <c r="B20" s="65"/>
      <c r="C20" s="65"/>
      <c r="D20" s="65"/>
      <c r="E20" s="7"/>
      <c r="F20" s="25"/>
      <c r="G20" s="68"/>
      <c r="H20" s="69"/>
    </row>
    <row r="21" spans="1:8">
      <c r="A21" s="65"/>
      <c r="B21" s="65"/>
      <c r="C21" s="65"/>
      <c r="D21" s="65"/>
      <c r="E21" s="7"/>
      <c r="F21" s="25"/>
      <c r="G21" s="68"/>
      <c r="H21" s="69"/>
    </row>
    <row r="22" spans="1:8">
      <c r="A22" s="65"/>
      <c r="B22" s="65"/>
      <c r="C22" s="65"/>
      <c r="D22" s="65"/>
      <c r="E22" s="23" t="s">
        <v>99</v>
      </c>
      <c r="G22" s="26">
        <v>0.01</v>
      </c>
      <c r="H22" s="27">
        <f>H15/(G22/12)</f>
        <v>1158000</v>
      </c>
    </row>
    <row r="23" spans="1:8">
      <c r="A23" s="7"/>
      <c r="B23" s="7"/>
      <c r="C23" s="7"/>
      <c r="D23" s="7"/>
      <c r="E23" s="7"/>
      <c r="F23" s="7"/>
      <c r="G23" s="7"/>
      <c r="H23" s="7"/>
    </row>
    <row r="24" spans="1:8">
      <c r="A24" s="7"/>
      <c r="B24" s="7"/>
      <c r="C24" s="7"/>
      <c r="D24" s="7"/>
      <c r="E24" s="7"/>
      <c r="F24" s="7"/>
      <c r="G24" s="7"/>
      <c r="H24" s="7"/>
    </row>
    <row r="25" spans="1:8">
      <c r="A25" s="7"/>
      <c r="B25" s="7"/>
      <c r="C25" s="7"/>
      <c r="D25" s="7"/>
      <c r="E25" s="7"/>
      <c r="F25" s="7"/>
      <c r="G25" s="7"/>
      <c r="H25" s="7"/>
    </row>
    <row r="26" spans="1:8">
      <c r="A26" s="7"/>
      <c r="B26" s="7"/>
      <c r="C26" s="7"/>
      <c r="D26" s="7"/>
      <c r="E26" s="7"/>
      <c r="F26" s="7"/>
      <c r="G26" s="7"/>
      <c r="H26" s="7"/>
    </row>
    <row r="27" spans="1:8">
      <c r="A27" s="7"/>
      <c r="B27" s="7"/>
      <c r="C27" s="7"/>
      <c r="D27" s="7"/>
      <c r="E27" s="7"/>
      <c r="F27" s="7"/>
      <c r="G27" s="7"/>
      <c r="H27" s="7"/>
    </row>
    <row r="28" spans="1:8">
      <c r="A28" s="3"/>
      <c r="B28" s="3"/>
      <c r="C28" s="3"/>
      <c r="D28" s="3"/>
      <c r="E28" s="3"/>
      <c r="F28" s="3"/>
      <c r="G28" s="3"/>
      <c r="H28" s="3"/>
    </row>
    <row r="29" spans="1:8">
      <c r="A29" s="3"/>
      <c r="B29" s="3"/>
      <c r="C29" s="3"/>
      <c r="D29" s="3"/>
      <c r="E29" s="3"/>
      <c r="F29" s="3"/>
      <c r="G29" s="3"/>
      <c r="H29" s="3"/>
    </row>
    <row r="30" spans="1:8">
      <c r="A30" s="3"/>
      <c r="B30" s="3"/>
      <c r="C30" s="3"/>
      <c r="D30" s="3"/>
      <c r="E30" s="3"/>
      <c r="F30" s="3"/>
      <c r="G30" s="3"/>
      <c r="H30" s="3"/>
    </row>
    <row r="31" spans="1:8">
      <c r="A31" s="3"/>
      <c r="B31" s="3"/>
      <c r="C31" s="3"/>
      <c r="D31" s="3"/>
      <c r="E31" s="3"/>
      <c r="F31" s="3"/>
      <c r="G31" s="3"/>
      <c r="H31" s="3"/>
    </row>
    <row r="32" spans="1:8">
      <c r="A32" s="3"/>
      <c r="B32" s="3"/>
      <c r="C32" s="3"/>
      <c r="D32" s="3"/>
      <c r="E32" s="3"/>
      <c r="F32" s="3"/>
      <c r="G32" s="3"/>
      <c r="H32" s="3"/>
    </row>
    <row r="33" spans="1:8">
      <c r="A33" s="3"/>
      <c r="B33" s="3"/>
      <c r="C33" s="3"/>
      <c r="D33" s="3"/>
      <c r="E33" s="3"/>
      <c r="F33" s="3"/>
      <c r="G33" s="3"/>
      <c r="H33" s="3"/>
    </row>
    <row r="34" spans="1:8">
      <c r="A34" s="3"/>
      <c r="B34" s="3"/>
      <c r="C34" s="3"/>
      <c r="D34" s="3"/>
      <c r="E34" s="3"/>
      <c r="F34" s="3"/>
      <c r="G34" s="3"/>
      <c r="H34" s="3"/>
    </row>
    <row r="35" spans="1:8" hidden="1">
      <c r="A35" s="3"/>
      <c r="B35" s="3"/>
      <c r="C35" s="3"/>
      <c r="D35" s="3"/>
      <c r="E35" s="3"/>
      <c r="F35" s="3"/>
      <c r="G35" s="3"/>
      <c r="H35" s="3"/>
    </row>
    <row r="36" spans="1:8" hidden="1">
      <c r="A36" s="3"/>
      <c r="B36" s="3"/>
      <c r="C36" s="3"/>
      <c r="D36" s="3"/>
      <c r="E36" s="3"/>
      <c r="F36" s="3"/>
      <c r="G36" s="3"/>
      <c r="H36" s="3"/>
    </row>
    <row r="37" spans="1:8" hidden="1">
      <c r="A37" s="3"/>
      <c r="B37" s="3">
        <v>399</v>
      </c>
      <c r="C37" s="3">
        <v>950</v>
      </c>
      <c r="D37" s="3"/>
      <c r="E37" s="3"/>
      <c r="F37" s="3"/>
      <c r="G37" s="3"/>
      <c r="H37" s="3"/>
    </row>
    <row r="38" spans="1:8" hidden="1">
      <c r="B38">
        <v>125</v>
      </c>
      <c r="C38">
        <v>250</v>
      </c>
    </row>
    <row r="39" spans="1:8" hidden="1">
      <c r="B39">
        <v>25</v>
      </c>
      <c r="C39">
        <v>50</v>
      </c>
    </row>
    <row r="40" spans="1:8" hidden="1">
      <c r="B40">
        <v>0</v>
      </c>
      <c r="C40">
        <v>0</v>
      </c>
    </row>
    <row r="41" spans="1:8" hidden="1">
      <c r="B41">
        <v>0</v>
      </c>
      <c r="C41">
        <v>0</v>
      </c>
    </row>
    <row r="42" spans="1:8" hidden="1">
      <c r="B42">
        <v>0</v>
      </c>
      <c r="C42">
        <v>0</v>
      </c>
    </row>
    <row r="43" spans="1:8" hidden="1">
      <c r="B43">
        <v>0</v>
      </c>
      <c r="C43">
        <v>0</v>
      </c>
    </row>
    <row r="44" spans="1:8" hidden="1"/>
  </sheetData>
  <sheetProtection password="8566" sheet="1" objects="1" scenarios="1" selectLockedCells="1"/>
  <mergeCells count="2">
    <mergeCell ref="A19:D22"/>
    <mergeCell ref="G19:H21"/>
  </mergeCells>
  <phoneticPr fontId="2" type="noConversion"/>
  <printOptions horizontalCentered="1"/>
  <pageMargins left="0.57999999999999996" right="0.5" top="0.5" bottom="0.5" header="0.5" footer="0.5"/>
  <pageSetup orientation="landscape" horizontalDpi="4294967292" verticalDpi="429496729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topLeftCell="A13" zoomScale="200" zoomScaleNormal="200" workbookViewId="0">
      <selection activeCell="B9" sqref="B9"/>
    </sheetView>
  </sheetViews>
  <sheetFormatPr baseColWidth="10" defaultRowHeight="13"/>
  <cols>
    <col min="1" max="1" width="15.1640625" style="7" customWidth="1"/>
    <col min="2" max="2" width="11.83203125" style="7" customWidth="1"/>
    <col min="3" max="3" width="9.6640625" style="7" customWidth="1"/>
    <col min="4" max="4" width="11.83203125" style="7" customWidth="1"/>
    <col min="5" max="5" width="12.1640625" style="7" customWidth="1"/>
    <col min="6" max="6" width="10" style="7" customWidth="1"/>
    <col min="7" max="7" width="8.6640625" style="7" customWidth="1"/>
    <col min="8" max="8" width="17.83203125" style="7" customWidth="1"/>
    <col min="9" max="9" width="4.5" style="7" customWidth="1"/>
    <col min="10" max="16384" width="10.83203125" style="7"/>
  </cols>
  <sheetData>
    <row r="1" spans="1:8">
      <c r="A1" s="6" t="s">
        <v>35</v>
      </c>
      <c r="F1" s="5" t="s">
        <v>55</v>
      </c>
      <c r="H1" s="5" t="s">
        <v>30</v>
      </c>
    </row>
    <row r="2" spans="1:8">
      <c r="D2" s="5" t="s">
        <v>14</v>
      </c>
      <c r="E2" s="5" t="s">
        <v>52</v>
      </c>
      <c r="F2" s="5" t="s">
        <v>54</v>
      </c>
      <c r="H2" s="5" t="s">
        <v>43</v>
      </c>
    </row>
    <row r="3" spans="1:8">
      <c r="B3" s="5" t="s">
        <v>7</v>
      </c>
      <c r="C3" s="5" t="s">
        <v>10</v>
      </c>
      <c r="D3" s="5" t="s">
        <v>17</v>
      </c>
      <c r="E3" s="5" t="s">
        <v>53</v>
      </c>
      <c r="F3" s="4">
        <v>2</v>
      </c>
      <c r="G3" s="5" t="s">
        <v>56</v>
      </c>
      <c r="H3" s="5" t="s">
        <v>44</v>
      </c>
    </row>
    <row r="4" spans="1:8" ht="14" customHeight="1">
      <c r="B4" s="5" t="s">
        <v>8</v>
      </c>
      <c r="C4" s="5" t="s">
        <v>11</v>
      </c>
      <c r="D4" s="5" t="s">
        <v>46</v>
      </c>
      <c r="E4" s="5" t="s">
        <v>51</v>
      </c>
      <c r="F4" s="5" t="s">
        <v>20</v>
      </c>
      <c r="G4" s="5" t="s">
        <v>53</v>
      </c>
      <c r="H4" s="5" t="s">
        <v>13</v>
      </c>
    </row>
    <row r="5" spans="1:8">
      <c r="B5" s="5" t="s">
        <v>9</v>
      </c>
      <c r="C5" s="5" t="s">
        <v>12</v>
      </c>
      <c r="D5" s="5">
        <v>350</v>
      </c>
      <c r="E5" s="5" t="s">
        <v>21</v>
      </c>
      <c r="F5" s="8">
        <v>50</v>
      </c>
      <c r="G5" s="5" t="s">
        <v>6</v>
      </c>
      <c r="H5" s="5" t="s">
        <v>45</v>
      </c>
    </row>
    <row r="6" spans="1:8">
      <c r="B6" s="5"/>
      <c r="C6" s="5"/>
      <c r="D6" s="5"/>
      <c r="E6" s="5"/>
      <c r="G6" s="5"/>
      <c r="H6" s="5"/>
    </row>
    <row r="7" spans="1:8" ht="13" customHeight="1">
      <c r="B7" s="5" t="s">
        <v>22</v>
      </c>
      <c r="C7" s="5"/>
      <c r="D7" s="29"/>
      <c r="H7" s="10"/>
    </row>
    <row r="8" spans="1:8">
      <c r="A8" s="7" t="s">
        <v>0</v>
      </c>
      <c r="B8" s="2">
        <v>3</v>
      </c>
      <c r="C8" s="5">
        <f>B8</f>
        <v>3</v>
      </c>
      <c r="D8" s="7">
        <f t="shared" ref="D8:D15" si="0">C8*$D$5</f>
        <v>1050</v>
      </c>
      <c r="E8" s="11">
        <v>0.15</v>
      </c>
      <c r="F8" s="7">
        <f>F3*$F$5</f>
        <v>100</v>
      </c>
      <c r="G8" s="9">
        <v>0.15</v>
      </c>
      <c r="H8" s="32">
        <f>IF($B$8&gt;=3,((D8*E8)+(F8*G8)),("Need at least 3 Personal"))</f>
        <v>172.5</v>
      </c>
    </row>
    <row r="9" spans="1:8">
      <c r="A9" s="7" t="s">
        <v>36</v>
      </c>
      <c r="B9" s="4">
        <v>7</v>
      </c>
      <c r="C9" s="5">
        <f t="shared" ref="C9:C15" si="1">C8*B9</f>
        <v>21</v>
      </c>
      <c r="D9" s="7">
        <f t="shared" si="0"/>
        <v>7350</v>
      </c>
      <c r="E9" s="11">
        <v>0.1</v>
      </c>
      <c r="F9" s="7">
        <f>C8*$F$3*$F$5</f>
        <v>300</v>
      </c>
      <c r="G9" s="11">
        <v>0.1</v>
      </c>
      <c r="H9" s="32">
        <f>IF(B8&lt;3,(0),IF($B$9&gt;=1,((D9*E9)+(F9*G9)),("Need 1 Generation 1")))</f>
        <v>765</v>
      </c>
    </row>
    <row r="10" spans="1:8">
      <c r="A10" s="7" t="s">
        <v>37</v>
      </c>
      <c r="B10" s="4">
        <v>2</v>
      </c>
      <c r="C10" s="5">
        <f t="shared" si="1"/>
        <v>42</v>
      </c>
      <c r="D10" s="7">
        <f t="shared" si="0"/>
        <v>14700</v>
      </c>
      <c r="E10" s="11">
        <v>0.1</v>
      </c>
      <c r="F10" s="7">
        <f>C9*$F$3*$F$5</f>
        <v>2100</v>
      </c>
      <c r="G10" s="11">
        <v>0.1</v>
      </c>
      <c r="H10" s="32">
        <f>IF(B8&lt;3,(0),IF(B9=0,(0),IF($B$9&gt;=2,((D10*E10)+(F10*G10)),("Need 2 Generation 1"))))</f>
        <v>1680</v>
      </c>
    </row>
    <row r="11" spans="1:8">
      <c r="A11" s="7" t="s">
        <v>38</v>
      </c>
      <c r="B11" s="4">
        <v>2</v>
      </c>
      <c r="C11" s="5">
        <f t="shared" si="1"/>
        <v>84</v>
      </c>
      <c r="D11" s="7">
        <f t="shared" si="0"/>
        <v>29400</v>
      </c>
      <c r="E11" s="11">
        <v>0.1</v>
      </c>
      <c r="F11" s="7">
        <f>C10*$F$3*$F$5</f>
        <v>4200</v>
      </c>
      <c r="G11" s="11">
        <v>0.05</v>
      </c>
      <c r="H11" s="32">
        <f>IF(B8&lt;3,(0),IF(B10=0,(0),IF($B$9&gt;=3,((D11*E11)+(F11*G11)),("Need 3 Generation 1"))))</f>
        <v>3150</v>
      </c>
    </row>
    <row r="12" spans="1:8">
      <c r="A12" s="7" t="s">
        <v>39</v>
      </c>
      <c r="B12" s="4">
        <v>2</v>
      </c>
      <c r="C12" s="5">
        <f t="shared" si="1"/>
        <v>168</v>
      </c>
      <c r="D12" s="7">
        <f t="shared" si="0"/>
        <v>58800</v>
      </c>
      <c r="E12" s="11">
        <v>0.1</v>
      </c>
      <c r="F12" s="7">
        <f>C11*$F$3*$F$5</f>
        <v>8400</v>
      </c>
      <c r="G12" s="11">
        <v>0.05</v>
      </c>
      <c r="H12" s="32">
        <f>IF(B8&lt;3,(0),IF(B11=0,(0),IF($B$9&gt;=4,((D12*E12)+(F12*G12)),("Need 4 Generation 1"))))</f>
        <v>6300</v>
      </c>
    </row>
    <row r="13" spans="1:8">
      <c r="A13" s="7" t="s">
        <v>40</v>
      </c>
      <c r="B13" s="4">
        <v>2</v>
      </c>
      <c r="C13" s="5">
        <f t="shared" si="1"/>
        <v>336</v>
      </c>
      <c r="D13" s="7">
        <f t="shared" si="0"/>
        <v>117600</v>
      </c>
      <c r="E13" s="11">
        <v>0.1</v>
      </c>
      <c r="F13" s="7">
        <f>C12*$F$3*$F$5</f>
        <v>16800</v>
      </c>
      <c r="G13" s="11">
        <v>0.05</v>
      </c>
      <c r="H13" s="32">
        <f>IF(B8&lt;3,(0),IF(B12=0,(0),IF($B$9&gt;=5,((D13*E13)+(F13*G13)),("Need 5 Generation 1"))))</f>
        <v>12600</v>
      </c>
    </row>
    <row r="14" spans="1:8">
      <c r="A14" s="7" t="s">
        <v>41</v>
      </c>
      <c r="B14" s="4">
        <v>2</v>
      </c>
      <c r="C14" s="5">
        <f t="shared" si="1"/>
        <v>672</v>
      </c>
      <c r="D14" s="7">
        <f t="shared" si="0"/>
        <v>235200</v>
      </c>
      <c r="E14" s="11">
        <v>0.1</v>
      </c>
      <c r="G14" s="11"/>
      <c r="H14" s="32">
        <f>IF(B8&lt;3,(0),(IF(D14=0,(0),IF($B$9&gt;=6,((D14*E14)),("Need 6 Generation 1")))))</f>
        <v>23520</v>
      </c>
    </row>
    <row r="15" spans="1:8">
      <c r="A15" s="7" t="s">
        <v>42</v>
      </c>
      <c r="B15" s="4">
        <v>2</v>
      </c>
      <c r="C15" s="5">
        <f t="shared" si="1"/>
        <v>1344</v>
      </c>
      <c r="D15" s="7">
        <f t="shared" si="0"/>
        <v>470400</v>
      </c>
      <c r="E15" s="11">
        <v>0.1</v>
      </c>
      <c r="G15" s="11"/>
      <c r="H15" s="32">
        <f>IF(B8&lt;3,(0),IF(D15=0,(0),IF($B$9&gt;=7,((D15*E15)),("Need 7 Generation 1"))))</f>
        <v>47040</v>
      </c>
    </row>
    <row r="16" spans="1:8">
      <c r="A16" s="7" t="s">
        <v>29</v>
      </c>
      <c r="C16" s="17">
        <f>SUM(C8:C15)</f>
        <v>2670</v>
      </c>
      <c r="D16" s="60"/>
      <c r="G16" s="11"/>
      <c r="H16" s="21">
        <f>IF(E38&gt;1000001,("Demo Maxed"),(E38))</f>
        <v>95227.5</v>
      </c>
    </row>
    <row r="17" spans="1:8">
      <c r="C17" s="8"/>
      <c r="G17" s="11"/>
      <c r="H17" s="15"/>
    </row>
    <row r="18" spans="1:8">
      <c r="A18" s="16" t="s">
        <v>15</v>
      </c>
      <c r="D18"/>
      <c r="G18" s="18" t="s">
        <v>34</v>
      </c>
      <c r="H18" s="19">
        <f>H16*12</f>
        <v>1142730</v>
      </c>
    </row>
    <row r="19" spans="1:8">
      <c r="A19" s="16" t="s">
        <v>33</v>
      </c>
    </row>
    <row r="20" spans="1:8" ht="16" customHeight="1">
      <c r="A20" s="65" t="s">
        <v>101</v>
      </c>
      <c r="B20" s="65"/>
      <c r="C20" s="65"/>
      <c r="D20" s="65"/>
      <c r="E20" s="65"/>
      <c r="G20" s="66" t="s">
        <v>32</v>
      </c>
      <c r="H20" s="67"/>
    </row>
    <row r="21" spans="1:8" ht="17" customHeight="1">
      <c r="A21" s="65"/>
      <c r="B21" s="65"/>
      <c r="C21" s="65"/>
      <c r="D21" s="65"/>
      <c r="E21" s="65"/>
      <c r="G21" s="68"/>
      <c r="H21" s="69"/>
    </row>
    <row r="22" spans="1:8" ht="12" customHeight="1">
      <c r="A22" s="65"/>
      <c r="B22" s="65"/>
      <c r="C22" s="65"/>
      <c r="D22" s="65"/>
      <c r="E22" s="65"/>
      <c r="G22" s="68"/>
      <c r="H22" s="69"/>
    </row>
    <row r="23" spans="1:8">
      <c r="A23" s="65"/>
      <c r="B23" s="65"/>
      <c r="C23" s="65"/>
      <c r="D23" s="65"/>
      <c r="E23" s="65"/>
      <c r="F23" s="22" t="s">
        <v>99</v>
      </c>
      <c r="G23" s="26">
        <v>0.01</v>
      </c>
      <c r="H23" s="27">
        <f>H16/(G23/12)</f>
        <v>114273000</v>
      </c>
    </row>
    <row r="30" spans="1:8">
      <c r="E30" s="31"/>
    </row>
    <row r="35" spans="2:5" ht="13" customHeight="1"/>
    <row r="36" spans="2:5" hidden="1"/>
    <row r="37" spans="2:5" hidden="1"/>
    <row r="38" spans="2:5" hidden="1">
      <c r="B38" s="7">
        <v>399</v>
      </c>
      <c r="C38" s="7">
        <v>950</v>
      </c>
      <c r="E38" s="12">
        <f>SUM(H8:H15)</f>
        <v>95227.5</v>
      </c>
    </row>
    <row r="39" spans="2:5" hidden="1">
      <c r="B39" s="7">
        <v>125</v>
      </c>
      <c r="C39" s="7">
        <v>250</v>
      </c>
    </row>
    <row r="40" spans="2:5" hidden="1">
      <c r="B40" s="7">
        <v>25</v>
      </c>
      <c r="C40" s="7">
        <v>50</v>
      </c>
    </row>
    <row r="41" spans="2:5" hidden="1">
      <c r="B41" s="7">
        <v>0</v>
      </c>
      <c r="C41" s="7">
        <v>0</v>
      </c>
    </row>
    <row r="42" spans="2:5" hidden="1">
      <c r="B42" s="7">
        <v>0</v>
      </c>
      <c r="C42" s="7">
        <v>0</v>
      </c>
    </row>
    <row r="43" spans="2:5" hidden="1">
      <c r="B43" s="7">
        <v>0</v>
      </c>
      <c r="C43" s="7">
        <v>0</v>
      </c>
    </row>
    <row r="44" spans="2:5" hidden="1">
      <c r="B44" s="7">
        <v>0</v>
      </c>
      <c r="C44" s="7">
        <v>0</v>
      </c>
    </row>
    <row r="45" spans="2:5" hidden="1"/>
  </sheetData>
  <sheetProtection password="8566" sheet="1" objects="1" scenarios="1" selectLockedCells="1"/>
  <mergeCells count="2">
    <mergeCell ref="A20:E23"/>
    <mergeCell ref="G20:H22"/>
  </mergeCells>
  <phoneticPr fontId="7" type="noConversion"/>
  <printOptions horizontalCentered="1"/>
  <pageMargins left="0.57999999999999996" right="0.5" top="0.5" bottom="0.5" header="0.5" footer="0.5"/>
  <pageSetup orientation="landscape" horizontalDpi="4294967292" verticalDpi="429496729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topLeftCell="A2" zoomScale="200" zoomScaleNormal="200" workbookViewId="0">
      <selection activeCell="H23" sqref="H23"/>
    </sheetView>
  </sheetViews>
  <sheetFormatPr baseColWidth="10" defaultRowHeight="13"/>
  <cols>
    <col min="1" max="1" width="11" style="7" customWidth="1"/>
    <col min="2" max="2" width="11.83203125" style="7" customWidth="1"/>
    <col min="3" max="4" width="9.6640625" style="7" customWidth="1"/>
    <col min="5" max="5" width="8.5" style="7" customWidth="1"/>
    <col min="6" max="6" width="10" style="7" customWidth="1"/>
    <col min="7" max="8" width="8" style="7" customWidth="1"/>
    <col min="9" max="9" width="6.5" style="7" customWidth="1"/>
    <col min="10" max="10" width="13.6640625" style="7" customWidth="1"/>
    <col min="11" max="11" width="4.5" style="7" customWidth="1"/>
    <col min="12" max="16384" width="10.83203125" style="7"/>
  </cols>
  <sheetData>
    <row r="1" spans="1:10">
      <c r="A1" s="6" t="s">
        <v>35</v>
      </c>
      <c r="H1" s="5" t="s">
        <v>55</v>
      </c>
      <c r="J1" s="5" t="s">
        <v>30</v>
      </c>
    </row>
    <row r="2" spans="1:10">
      <c r="D2" s="5" t="s">
        <v>23</v>
      </c>
      <c r="E2" s="5" t="s">
        <v>26</v>
      </c>
      <c r="F2" s="5" t="s">
        <v>14</v>
      </c>
      <c r="G2" s="5" t="s">
        <v>52</v>
      </c>
      <c r="H2" s="5" t="s">
        <v>54</v>
      </c>
      <c r="J2" s="5" t="s">
        <v>43</v>
      </c>
    </row>
    <row r="3" spans="1:10">
      <c r="B3" s="5" t="s">
        <v>7</v>
      </c>
      <c r="C3" s="5" t="s">
        <v>10</v>
      </c>
      <c r="D3" s="5" t="s">
        <v>24</v>
      </c>
      <c r="E3" s="5" t="s">
        <v>23</v>
      </c>
      <c r="F3" s="5" t="s">
        <v>17</v>
      </c>
      <c r="G3" s="5" t="s">
        <v>53</v>
      </c>
      <c r="H3" s="4">
        <v>2</v>
      </c>
      <c r="I3" s="5" t="s">
        <v>56</v>
      </c>
      <c r="J3" s="5" t="s">
        <v>44</v>
      </c>
    </row>
    <row r="4" spans="1:10" ht="14" customHeight="1">
      <c r="B4" s="5" t="s">
        <v>8</v>
      </c>
      <c r="C4" s="5" t="s">
        <v>11</v>
      </c>
      <c r="D4" s="20" t="str">
        <f>IF(D5=350,("Sampling Pak"),IF(D5=950,("Xec Pak"),IF(D5=1500,("Master Pak"),("Choose Pak"))))</f>
        <v>Master Pak</v>
      </c>
      <c r="E4" s="5" t="s">
        <v>24</v>
      </c>
      <c r="F4" s="5" t="s">
        <v>46</v>
      </c>
      <c r="G4" s="5" t="s">
        <v>51</v>
      </c>
      <c r="H4" s="5" t="s">
        <v>20</v>
      </c>
      <c r="I4" s="5" t="s">
        <v>53</v>
      </c>
      <c r="J4" s="5" t="s">
        <v>13</v>
      </c>
    </row>
    <row r="5" spans="1:10">
      <c r="B5" s="5" t="s">
        <v>9</v>
      </c>
      <c r="C5" s="5" t="s">
        <v>12</v>
      </c>
      <c r="D5" s="30">
        <v>1500</v>
      </c>
      <c r="E5" s="5" t="s">
        <v>25</v>
      </c>
      <c r="F5" s="5">
        <v>350</v>
      </c>
      <c r="G5" s="5" t="s">
        <v>21</v>
      </c>
      <c r="H5" s="8">
        <v>50</v>
      </c>
      <c r="I5" s="5" t="s">
        <v>6</v>
      </c>
      <c r="J5" s="5" t="s">
        <v>45</v>
      </c>
    </row>
    <row r="6" spans="1:10">
      <c r="B6" s="5"/>
      <c r="C6" s="5"/>
      <c r="D6" s="5" t="str">
        <f>IF(D5=399,(" "),IF(D5=950,(" "),IF(D5=1500,(" "),("Choose 399, 950, or 1500"))))</f>
        <v xml:space="preserve"> </v>
      </c>
      <c r="E6" s="5"/>
      <c r="F6" s="5"/>
      <c r="G6" s="5"/>
      <c r="I6" s="5"/>
      <c r="J6" s="5"/>
    </row>
    <row r="7" spans="1:10" ht="13" customHeight="1">
      <c r="B7" s="5" t="s">
        <v>22</v>
      </c>
      <c r="C7" s="5"/>
      <c r="D7" s="5"/>
      <c r="E7" s="5"/>
      <c r="F7" s="29"/>
      <c r="J7" s="10"/>
    </row>
    <row r="8" spans="1:10">
      <c r="A8" s="7" t="s">
        <v>0</v>
      </c>
      <c r="B8" s="2">
        <f>'How many will you sponsor'!C8</f>
        <v>3</v>
      </c>
      <c r="C8" s="5">
        <f>B8</f>
        <v>3</v>
      </c>
      <c r="D8" s="5">
        <f>HLOOKUP($D$5,$B$38:$E$44,2,TRUE)</f>
        <v>350</v>
      </c>
      <c r="E8" s="5">
        <f>C8*D8</f>
        <v>1050</v>
      </c>
      <c r="F8" s="7">
        <f t="shared" ref="F8:F15" si="0">C8*$F$5</f>
        <v>1050</v>
      </c>
      <c r="G8" s="11">
        <v>0.15</v>
      </c>
      <c r="H8" s="7">
        <f>H3*$H$5</f>
        <v>100</v>
      </c>
      <c r="I8" s="9">
        <v>0.15</v>
      </c>
      <c r="J8" s="32">
        <f>IF($B$8&gt;=3,((F8*G8)+(H8*I8)),("Need at least 3 Personal"))</f>
        <v>172.5</v>
      </c>
    </row>
    <row r="9" spans="1:10">
      <c r="A9" s="7" t="s">
        <v>36</v>
      </c>
      <c r="B9" s="4">
        <f>'How many will you sponsor'!C10</f>
        <v>3</v>
      </c>
      <c r="C9" s="5">
        <f t="shared" ref="C9:C15" si="1">C8*B9</f>
        <v>9</v>
      </c>
      <c r="D9" s="5">
        <f>HLOOKUP($D$5,$B$38:$E$44,3,TRUE)</f>
        <v>50</v>
      </c>
      <c r="E9" s="5">
        <f>C9*D9</f>
        <v>450</v>
      </c>
      <c r="F9" s="7">
        <f t="shared" si="0"/>
        <v>3150</v>
      </c>
      <c r="G9" s="11">
        <v>0.1</v>
      </c>
      <c r="H9" s="7">
        <f>C8*$H$3*$H$5</f>
        <v>300</v>
      </c>
      <c r="I9" s="11">
        <v>0.1</v>
      </c>
      <c r="J9" s="32">
        <f>IF(B8&lt;3,(0),IF($B$9&gt;=1,((F9*G9)+(H9*I9)),("Need 1 Generation 1")))</f>
        <v>345</v>
      </c>
    </row>
    <row r="10" spans="1:10">
      <c r="A10" s="7" t="s">
        <v>37</v>
      </c>
      <c r="B10" s="4">
        <f>'How many will you sponsor'!$C$12</f>
        <v>1</v>
      </c>
      <c r="C10" s="5">
        <f t="shared" si="1"/>
        <v>9</v>
      </c>
      <c r="D10" s="5"/>
      <c r="E10" s="5"/>
      <c r="F10" s="7">
        <f t="shared" si="0"/>
        <v>3150</v>
      </c>
      <c r="G10" s="11">
        <v>0.1</v>
      </c>
      <c r="H10" s="7">
        <f>C9*$H$3*$H$5</f>
        <v>900</v>
      </c>
      <c r="I10" s="11">
        <v>0.1</v>
      </c>
      <c r="J10" s="32">
        <f>IF(B8&lt;3,(0),IF(B9=0,(0),IF($B$9&gt;=2,((F10*G10)+(H10*I10)),("Need 2 Generation 1"))))</f>
        <v>405</v>
      </c>
    </row>
    <row r="11" spans="1:10">
      <c r="A11" s="7" t="s">
        <v>38</v>
      </c>
      <c r="B11" s="4">
        <f>'How many will you sponsor'!$C$12</f>
        <v>1</v>
      </c>
      <c r="C11" s="5">
        <f t="shared" si="1"/>
        <v>9</v>
      </c>
      <c r="D11" s="5"/>
      <c r="E11" s="5"/>
      <c r="F11" s="7">
        <f t="shared" si="0"/>
        <v>3150</v>
      </c>
      <c r="G11" s="11">
        <v>0.1</v>
      </c>
      <c r="H11" s="7">
        <f>C10*$H$3*$H$5</f>
        <v>900</v>
      </c>
      <c r="I11" s="11">
        <v>0.05</v>
      </c>
      <c r="J11" s="32">
        <f>IF(B8&lt;3,(0),IF(B10=0,(0),IF($B$9&gt;=3,((F11*G11)+(H11*I11)),("Need 3 Generation 1"))))</f>
        <v>360</v>
      </c>
    </row>
    <row r="12" spans="1:10">
      <c r="A12" s="7" t="s">
        <v>39</v>
      </c>
      <c r="B12" s="4">
        <f>'How many will you sponsor'!$C$12</f>
        <v>1</v>
      </c>
      <c r="C12" s="5">
        <f t="shared" si="1"/>
        <v>9</v>
      </c>
      <c r="D12" s="5"/>
      <c r="E12" s="5"/>
      <c r="F12" s="7">
        <f t="shared" si="0"/>
        <v>3150</v>
      </c>
      <c r="G12" s="11">
        <v>0.1</v>
      </c>
      <c r="H12" s="7">
        <f>C11*$H$3*$H$5</f>
        <v>900</v>
      </c>
      <c r="I12" s="11">
        <v>0.05</v>
      </c>
      <c r="J12" s="32" t="str">
        <f>IF(B8&lt;3,(0),IF(B11=0,(0),IF($B$9&gt;=4,((F12*G12)+(H12*I12)),("Need 4 Generation 1"))))</f>
        <v>Need 4 Generation 1</v>
      </c>
    </row>
    <row r="13" spans="1:10">
      <c r="A13" s="7" t="s">
        <v>40</v>
      </c>
      <c r="B13" s="4">
        <f>'How many will you sponsor'!$C$12</f>
        <v>1</v>
      </c>
      <c r="C13" s="5">
        <f t="shared" si="1"/>
        <v>9</v>
      </c>
      <c r="D13" s="5"/>
      <c r="E13" s="13"/>
      <c r="F13" s="7">
        <f t="shared" si="0"/>
        <v>3150</v>
      </c>
      <c r="G13" s="11">
        <v>0.1</v>
      </c>
      <c r="H13" s="7">
        <f>C12*$H$3*$H$5</f>
        <v>900</v>
      </c>
      <c r="I13" s="11">
        <v>0.05</v>
      </c>
      <c r="J13" s="32" t="str">
        <f>IF(B8&lt;3,(0),IF(B12=0,(0),IF($B$9&gt;=5,((F13*G13)+(H13*I13)),("Need 5 Generation 1"))))</f>
        <v>Need 5 Generation 1</v>
      </c>
    </row>
    <row r="14" spans="1:10">
      <c r="A14" s="7" t="s">
        <v>41</v>
      </c>
      <c r="B14" s="4">
        <f>'How many will you sponsor'!$C$12</f>
        <v>1</v>
      </c>
      <c r="C14" s="5">
        <f t="shared" si="1"/>
        <v>9</v>
      </c>
      <c r="D14" s="5"/>
      <c r="E14" s="13"/>
      <c r="F14" s="7">
        <f t="shared" si="0"/>
        <v>3150</v>
      </c>
      <c r="G14" s="11">
        <v>0.1</v>
      </c>
      <c r="I14" s="11"/>
      <c r="J14" s="32" t="str">
        <f>IF(B8&lt;3,(0),(IF(F14=0,(0),IF($B$9&gt;=6,((F14*G14)),("Need 6 Generation 1")))))</f>
        <v>Need 6 Generation 1</v>
      </c>
    </row>
    <row r="15" spans="1:10">
      <c r="A15" s="7" t="s">
        <v>42</v>
      </c>
      <c r="B15" s="4">
        <f>'How many will you sponsor'!$C$12</f>
        <v>1</v>
      </c>
      <c r="C15" s="5">
        <f t="shared" si="1"/>
        <v>9</v>
      </c>
      <c r="D15" s="5"/>
      <c r="E15" s="13"/>
      <c r="F15" s="7">
        <f t="shared" si="0"/>
        <v>3150</v>
      </c>
      <c r="G15" s="11">
        <v>0.1</v>
      </c>
      <c r="I15" s="11"/>
      <c r="J15" s="32" t="str">
        <f>IF(B8&lt;3,(0),IF(F15=0,(0),IF($B$9&gt;=7,((F15*G15)),("Need 7 Generation 1"))))</f>
        <v>Need 7 Generation 1</v>
      </c>
    </row>
    <row r="16" spans="1:10">
      <c r="A16" s="7" t="s">
        <v>29</v>
      </c>
      <c r="C16" s="17">
        <f>SUM(C8:C15)</f>
        <v>66</v>
      </c>
      <c r="E16" s="14">
        <f>IF(D6=" ",(SUM(E8:E15)),("Pak Error"))</f>
        <v>1500</v>
      </c>
      <c r="I16" s="11"/>
      <c r="J16" s="21">
        <f>IF(G38&gt;1000001,("Demo Maxed"),(G38))</f>
        <v>1282.5</v>
      </c>
    </row>
    <row r="17" spans="1:10">
      <c r="C17" s="8"/>
      <c r="E17" s="15"/>
      <c r="I17" s="11"/>
      <c r="J17" s="15"/>
    </row>
    <row r="18" spans="1:10">
      <c r="A18" s="16" t="s">
        <v>15</v>
      </c>
      <c r="D18"/>
      <c r="E18"/>
      <c r="F18"/>
      <c r="I18" s="18" t="s">
        <v>34</v>
      </c>
      <c r="J18" s="19">
        <f>J16*12</f>
        <v>15390</v>
      </c>
    </row>
    <row r="19" spans="1:10">
      <c r="A19" s="16" t="s">
        <v>33</v>
      </c>
    </row>
    <row r="20" spans="1:10" ht="12" customHeight="1">
      <c r="A20" s="65" t="s">
        <v>57</v>
      </c>
      <c r="B20" s="65"/>
      <c r="C20" s="65"/>
      <c r="D20" s="65"/>
      <c r="E20" s="65"/>
      <c r="F20" s="65"/>
      <c r="G20" s="65"/>
      <c r="I20" s="66" t="s">
        <v>32</v>
      </c>
      <c r="J20" s="67"/>
    </row>
    <row r="21" spans="1:10" ht="12" customHeight="1">
      <c r="A21" s="65"/>
      <c r="B21" s="65"/>
      <c r="C21" s="65"/>
      <c r="D21" s="65"/>
      <c r="E21" s="65"/>
      <c r="F21" s="65"/>
      <c r="G21" s="65"/>
      <c r="I21" s="68"/>
      <c r="J21" s="69"/>
    </row>
    <row r="22" spans="1:10" ht="12" customHeight="1">
      <c r="A22" s="65"/>
      <c r="B22" s="65"/>
      <c r="C22" s="65"/>
      <c r="D22" s="65"/>
      <c r="E22" s="65"/>
      <c r="F22" s="65"/>
      <c r="G22" s="65"/>
      <c r="I22" s="68"/>
      <c r="J22" s="69"/>
    </row>
    <row r="23" spans="1:10">
      <c r="A23" s="65"/>
      <c r="B23" s="65"/>
      <c r="C23" s="65"/>
      <c r="D23" s="65"/>
      <c r="E23" s="65"/>
      <c r="F23" s="65"/>
      <c r="G23" s="65"/>
      <c r="H23" s="22" t="s">
        <v>64</v>
      </c>
      <c r="I23" s="26">
        <f>'How many will you sponsor'!C18</f>
        <v>0.01</v>
      </c>
      <c r="J23" s="27">
        <f>J16/(I23/12)</f>
        <v>1539000</v>
      </c>
    </row>
    <row r="30" spans="1:10">
      <c r="G30" s="31"/>
    </row>
    <row r="35" spans="2:7" ht="13" customHeight="1"/>
    <row r="36" spans="2:7" hidden="1"/>
    <row r="37" spans="2:7" hidden="1"/>
    <row r="38" spans="2:7" hidden="1">
      <c r="B38" s="7">
        <v>399</v>
      </c>
      <c r="C38" s="7">
        <v>950</v>
      </c>
      <c r="D38" s="7">
        <v>1500</v>
      </c>
      <c r="E38" s="7">
        <v>0</v>
      </c>
      <c r="G38" s="12">
        <f>SUM(J8:J15)</f>
        <v>1282.5</v>
      </c>
    </row>
    <row r="39" spans="2:7" hidden="1">
      <c r="B39" s="7">
        <v>125</v>
      </c>
      <c r="C39" s="7">
        <v>250</v>
      </c>
      <c r="D39" s="7">
        <v>350</v>
      </c>
      <c r="E39" s="7">
        <v>0</v>
      </c>
    </row>
    <row r="40" spans="2:7" hidden="1">
      <c r="B40" s="7">
        <v>25</v>
      </c>
      <c r="C40" s="7">
        <v>50</v>
      </c>
      <c r="D40" s="7">
        <v>50</v>
      </c>
      <c r="E40" s="7">
        <v>0</v>
      </c>
    </row>
    <row r="41" spans="2:7" hidden="1">
      <c r="B41" s="7">
        <v>0</v>
      </c>
      <c r="C41" s="7">
        <v>0</v>
      </c>
      <c r="D41" s="7">
        <v>0</v>
      </c>
      <c r="E41" s="7">
        <v>0</v>
      </c>
    </row>
    <row r="42" spans="2:7" hidden="1">
      <c r="B42" s="7">
        <v>0</v>
      </c>
      <c r="C42" s="7">
        <v>0</v>
      </c>
      <c r="D42" s="7">
        <v>0</v>
      </c>
      <c r="E42" s="7">
        <v>0</v>
      </c>
    </row>
    <row r="43" spans="2:7" hidden="1">
      <c r="B43" s="7">
        <v>0</v>
      </c>
      <c r="C43" s="7">
        <v>0</v>
      </c>
      <c r="D43" s="7">
        <v>0</v>
      </c>
      <c r="E43" s="7">
        <v>0</v>
      </c>
    </row>
    <row r="44" spans="2:7" hidden="1">
      <c r="B44" s="7">
        <v>0</v>
      </c>
      <c r="C44" s="7">
        <v>0</v>
      </c>
      <c r="D44" s="7">
        <v>0</v>
      </c>
      <c r="E44" s="7">
        <v>0</v>
      </c>
    </row>
    <row r="45" spans="2:7" hidden="1"/>
  </sheetData>
  <sheetProtection password="8566" sheet="1" objects="1" scenarios="1" selectLockedCells="1" selectUnlockedCells="1"/>
  <mergeCells count="2">
    <mergeCell ref="A20:G23"/>
    <mergeCell ref="I20:J22"/>
  </mergeCells>
  <printOptions horizontalCentered="1"/>
  <pageMargins left="0.57999999999999996" right="0.5" top="0.5" bottom="0.5" header="0.5" footer="0.5"/>
  <pageSetup orientation="landscape" horizontalDpi="4294967292" verticalDpi="429496729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opLeftCell="A9" zoomScale="135" zoomScaleNormal="135" workbookViewId="0">
      <selection activeCell="C12" sqref="C12"/>
    </sheetView>
  </sheetViews>
  <sheetFormatPr baseColWidth="10" defaultRowHeight="16"/>
  <cols>
    <col min="1" max="1" width="10.83203125" style="7"/>
    <col min="2" max="2" width="52.5" style="43" customWidth="1"/>
    <col min="3" max="16384" width="10.83203125" style="7"/>
  </cols>
  <sheetData>
    <row r="1" spans="1:7">
      <c r="A1" s="35"/>
      <c r="B1" s="36"/>
      <c r="C1" s="35"/>
      <c r="D1" s="35"/>
      <c r="E1" s="35"/>
      <c r="F1" s="35"/>
      <c r="G1" s="35"/>
    </row>
    <row r="2" spans="1:7">
      <c r="A2" s="35"/>
      <c r="B2" s="36"/>
      <c r="C2" s="35"/>
      <c r="D2" s="35"/>
      <c r="E2" s="35"/>
      <c r="F2" s="35"/>
      <c r="G2" s="35"/>
    </row>
    <row r="3" spans="1:7">
      <c r="A3" s="35"/>
      <c r="B3" s="36"/>
      <c r="C3" s="35"/>
      <c r="D3" s="35"/>
      <c r="E3" s="35"/>
      <c r="F3" s="35"/>
      <c r="G3" s="35"/>
    </row>
    <row r="4" spans="1:7">
      <c r="A4" s="35"/>
      <c r="B4" s="36"/>
      <c r="C4" s="35"/>
      <c r="D4" s="35"/>
      <c r="E4" s="35"/>
      <c r="F4" s="35"/>
      <c r="G4" s="35"/>
    </row>
    <row r="5" spans="1:7" ht="17" thickBot="1">
      <c r="A5" s="37"/>
      <c r="B5" s="38"/>
      <c r="C5" s="37"/>
      <c r="D5" s="37"/>
      <c r="E5" s="37"/>
      <c r="F5" s="37"/>
      <c r="G5" s="37"/>
    </row>
    <row r="6" spans="1:7" ht="53" thickTop="1" thickBot="1">
      <c r="A6" s="37"/>
      <c r="B6" s="39" t="s">
        <v>61</v>
      </c>
      <c r="C6" s="34">
        <v>12</v>
      </c>
      <c r="D6" s="76" t="str">
        <f>IF(C6&lt;2,"ERROR must be at least 2", "With 12 customers your first year, earn potential $2,000 bonus!")</f>
        <v>With 12 customers your first year, earn potential $2,000 bonus!</v>
      </c>
      <c r="E6" s="77"/>
      <c r="F6" s="77"/>
      <c r="G6" s="37"/>
    </row>
    <row r="7" spans="1:7" ht="18" thickTop="1" thickBot="1">
      <c r="A7" s="37"/>
      <c r="B7" s="38"/>
      <c r="C7" s="37"/>
      <c r="D7" s="37"/>
      <c r="E7" s="37"/>
      <c r="F7" s="37"/>
      <c r="G7" s="37"/>
    </row>
    <row r="8" spans="1:7" ht="45" customHeight="1" thickTop="1" thickBot="1">
      <c r="A8" s="37"/>
      <c r="B8" s="40" t="s">
        <v>58</v>
      </c>
      <c r="C8" s="44">
        <v>3</v>
      </c>
      <c r="D8" s="79" t="str">
        <f>IF(C8&lt;3,"ERROR: need at least 3 Xecs to use demonstrator", " ")</f>
        <v xml:space="preserve"> </v>
      </c>
      <c r="E8" s="80"/>
      <c r="F8" s="80"/>
      <c r="G8" s="37"/>
    </row>
    <row r="9" spans="1:7" ht="18" thickTop="1" thickBot="1">
      <c r="A9" s="37"/>
      <c r="B9" s="38"/>
      <c r="C9" s="37"/>
      <c r="D9" s="37"/>
      <c r="E9" s="37"/>
      <c r="F9" s="37"/>
      <c r="G9" s="37"/>
    </row>
    <row r="10" spans="1:7" ht="45" customHeight="1" thickTop="1" thickBot="1">
      <c r="A10" s="37"/>
      <c r="B10" s="40" t="s">
        <v>59</v>
      </c>
      <c r="C10" s="44">
        <v>3</v>
      </c>
      <c r="D10" s="76" t="str">
        <f>IF(C10&gt;6, "You would be a PRESIDENTIAL DIRECTOR eligible for 7 generations in bonus pools", IF(C10&gt;5, "You would be a VICE PRES. DIRECTOR eligible for 6 generations in bonus pools", IF(C10&gt;4, "You would be a NATIONAL DIRECTOR eligible for 5 generations in bonus pools", IF(C10&gt;3, "You would be a REGIONAL DIRECTOR eligible for 4 generations in bonus pools", IF(C10&gt;2, "You would be a DIRECTOR eligible for 3 generations in bonus pools", IF(C10&gt;1, "You would be a SENIOR MANAGER eligible for 2 generations in bonus pools", IF(C10&gt;0, "You would be a MANAGER eligible for 1 generation in bonus pools", " ")))))))</f>
        <v>You would be a DIRECTOR eligible for 3 generations in bonus pools</v>
      </c>
      <c r="E10" s="77"/>
      <c r="F10" s="77"/>
      <c r="G10" s="37"/>
    </row>
    <row r="11" spans="1:7" ht="18" thickTop="1" thickBot="1">
      <c r="A11" s="37"/>
      <c r="B11" s="38"/>
      <c r="C11" s="37"/>
      <c r="D11" s="37"/>
      <c r="E11" s="37"/>
      <c r="F11" s="37"/>
      <c r="G11" s="37"/>
    </row>
    <row r="12" spans="1:7" ht="45" customHeight="1" thickTop="1" thickBot="1">
      <c r="A12" s="37"/>
      <c r="B12" s="40" t="s">
        <v>60</v>
      </c>
      <c r="C12" s="44">
        <v>1</v>
      </c>
      <c r="D12" s="76" t="str">
        <f>IF(C10&gt;6, "Assuming same duplication on generations 2-7", IF(C10&gt;5, "Assuming same duplication on generations 2-6", IF(C10&gt;4, "Assuming same duplication on generations 2-5", IF(C10&gt;3, "Assuming same duplication on generations 2-4", IF(C10&gt;2, "Assuming same duplication on generations 2 and 3", IF(C10&gt;1, "Duplication on generation 2", "Not eligible for these levels yet"))))))</f>
        <v>Assuming same duplication on generations 2 and 3</v>
      </c>
      <c r="E12" s="77"/>
      <c r="F12" s="77"/>
      <c r="G12" s="37"/>
    </row>
    <row r="13" spans="1:7" ht="7" customHeight="1" thickTop="1">
      <c r="A13" s="37"/>
      <c r="B13" s="38"/>
      <c r="C13" s="37"/>
      <c r="D13" s="37"/>
      <c r="E13" s="37"/>
      <c r="F13" s="37"/>
      <c r="G13" s="37"/>
    </row>
    <row r="14" spans="1:7" ht="7" customHeight="1" thickBot="1">
      <c r="A14" s="37"/>
      <c r="B14" s="38"/>
      <c r="C14" s="37"/>
      <c r="D14" s="37"/>
      <c r="E14" s="37"/>
      <c r="F14" s="37"/>
      <c r="G14" s="37"/>
    </row>
    <row r="15" spans="1:7" ht="34" customHeight="1" thickTop="1" thickBot="1">
      <c r="A15" s="41" t="s">
        <v>63</v>
      </c>
      <c r="B15" s="38"/>
      <c r="C15" s="37"/>
      <c r="D15" s="37"/>
      <c r="E15" s="73">
        <f>HMsupport!J16</f>
        <v>1282.5</v>
      </c>
      <c r="F15" s="74"/>
      <c r="G15" s="37"/>
    </row>
    <row r="16" spans="1:7" ht="17" thickTop="1">
      <c r="A16" s="37"/>
      <c r="B16" s="38"/>
      <c r="C16" s="37"/>
      <c r="D16" s="37"/>
      <c r="E16" s="81" t="s">
        <v>65</v>
      </c>
      <c r="F16" s="81"/>
      <c r="G16" s="37"/>
    </row>
    <row r="17" spans="1:7" ht="16" customHeight="1" thickBot="1">
      <c r="A17" s="37"/>
      <c r="B17" s="78" t="s">
        <v>62</v>
      </c>
      <c r="C17" s="37"/>
      <c r="D17" s="37"/>
      <c r="E17" s="37"/>
      <c r="F17" s="37"/>
      <c r="G17" s="37"/>
    </row>
    <row r="18" spans="1:7" ht="19" thickBot="1">
      <c r="A18" s="37"/>
      <c r="B18" s="78"/>
      <c r="C18" s="45">
        <v>0.01</v>
      </c>
      <c r="D18" s="75">
        <f>HMsupport!J23</f>
        <v>1539000</v>
      </c>
      <c r="E18" s="75"/>
      <c r="F18" s="37"/>
      <c r="G18" s="37"/>
    </row>
    <row r="19" spans="1:7" ht="15" customHeight="1">
      <c r="A19" s="37"/>
      <c r="B19" s="78"/>
      <c r="C19" s="37"/>
      <c r="D19" s="37"/>
      <c r="E19" s="37"/>
      <c r="F19" s="37"/>
      <c r="G19" s="37"/>
    </row>
    <row r="20" spans="1:7" ht="7" customHeight="1" thickBot="1">
      <c r="A20" s="37"/>
      <c r="B20" s="38"/>
      <c r="C20" s="37"/>
      <c r="D20" s="37"/>
      <c r="E20" s="37"/>
      <c r="F20" s="37"/>
      <c r="G20" s="37"/>
    </row>
    <row r="21" spans="1:7" ht="49" customHeight="1" thickBot="1">
      <c r="A21" s="42"/>
      <c r="B21" s="70" t="s">
        <v>102</v>
      </c>
      <c r="C21" s="71"/>
      <c r="D21" s="71"/>
      <c r="E21" s="71"/>
      <c r="F21" s="72"/>
      <c r="G21" s="37"/>
    </row>
    <row r="22" spans="1:7" ht="7" customHeight="1">
      <c r="A22" s="37"/>
      <c r="B22" s="38"/>
      <c r="C22" s="37"/>
      <c r="D22" s="37"/>
      <c r="E22" s="37"/>
      <c r="F22" s="37"/>
      <c r="G22" s="37"/>
    </row>
    <row r="23" spans="1:7">
      <c r="A23" s="37"/>
      <c r="B23" s="38"/>
      <c r="C23" s="37"/>
      <c r="D23" s="37"/>
      <c r="E23" s="37"/>
      <c r="F23" s="37"/>
      <c r="G23" s="33" t="s">
        <v>99</v>
      </c>
    </row>
  </sheetData>
  <sheetProtection password="8566" sheet="1" objects="1" scenarios="1" selectLockedCells="1"/>
  <mergeCells count="9">
    <mergeCell ref="B21:F21"/>
    <mergeCell ref="E15:F15"/>
    <mergeCell ref="D18:E18"/>
    <mergeCell ref="D10:F10"/>
    <mergeCell ref="B17:B19"/>
    <mergeCell ref="D6:F6"/>
    <mergeCell ref="D8:F8"/>
    <mergeCell ref="D12:F12"/>
    <mergeCell ref="E16:F16"/>
  </mergeCells>
  <pageMargins left="0.75" right="0.75" top="1" bottom="1" header="0.5" footer="0.5"/>
  <pageSetup orientation="landscape" horizontalDpi="4294967292" verticalDpi="4294967292"/>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election activeCell="B8" sqref="B8"/>
    </sheetView>
  </sheetViews>
  <sheetFormatPr baseColWidth="10" defaultRowHeight="16"/>
  <cols>
    <col min="1" max="1" width="27.5" style="47" customWidth="1"/>
    <col min="2" max="16384" width="10.83203125" style="47"/>
  </cols>
  <sheetData>
    <row r="1" spans="1:12">
      <c r="A1" s="58"/>
      <c r="B1" s="58"/>
      <c r="C1" s="58"/>
      <c r="D1" s="58"/>
      <c r="E1" s="58"/>
      <c r="F1" s="58"/>
      <c r="G1" s="58"/>
      <c r="H1" s="58"/>
      <c r="I1" s="58"/>
      <c r="J1" s="58"/>
      <c r="K1" s="58"/>
      <c r="L1" s="58"/>
    </row>
    <row r="2" spans="1:12">
      <c r="A2" s="58"/>
      <c r="B2" s="58"/>
      <c r="C2" s="58"/>
      <c r="D2" s="58"/>
      <c r="E2" s="58"/>
      <c r="F2" s="58"/>
      <c r="G2" s="58"/>
      <c r="H2" s="58"/>
      <c r="I2" s="58"/>
      <c r="J2" s="58"/>
      <c r="K2" s="58"/>
      <c r="L2" s="58"/>
    </row>
    <row r="3" spans="1:12">
      <c r="A3" s="58"/>
      <c r="B3" s="58"/>
      <c r="C3" s="58"/>
      <c r="D3" s="58"/>
      <c r="E3" s="58"/>
      <c r="F3" s="58"/>
      <c r="G3" s="58"/>
      <c r="H3" s="58"/>
      <c r="I3" s="58"/>
      <c r="J3" s="58"/>
      <c r="K3" s="58"/>
      <c r="L3" s="58"/>
    </row>
    <row r="4" spans="1:12">
      <c r="A4" s="58"/>
      <c r="B4" s="58"/>
      <c r="C4" s="58"/>
      <c r="D4" s="58"/>
      <c r="E4" s="58"/>
      <c r="F4" s="58"/>
      <c r="G4" s="58"/>
      <c r="H4" s="58"/>
      <c r="I4" s="58"/>
      <c r="J4" s="58"/>
      <c r="K4" s="58"/>
      <c r="L4" s="58"/>
    </row>
    <row r="5" spans="1:12">
      <c r="A5" s="58" t="s">
        <v>69</v>
      </c>
      <c r="B5" s="58">
        <f>'How many Customers'!C6</f>
        <v>175</v>
      </c>
      <c r="C5" s="58">
        <f>IF(B5&gt;49, 50, B5)</f>
        <v>50</v>
      </c>
      <c r="D5" s="58">
        <f>IF(B5&gt;49, B5-50, 0)</f>
        <v>125</v>
      </c>
      <c r="E5" s="58"/>
      <c r="F5" s="58"/>
      <c r="G5" s="58"/>
      <c r="H5" s="58"/>
      <c r="I5" s="58"/>
      <c r="J5" s="58"/>
      <c r="K5" s="58"/>
      <c r="L5" s="58"/>
    </row>
    <row r="6" spans="1:12">
      <c r="A6" s="58" t="s">
        <v>70</v>
      </c>
      <c r="B6" s="58">
        <f>'How many Customers'!C8</f>
        <v>175</v>
      </c>
      <c r="C6" s="58">
        <f>IF(B6&gt;49, 50, B6)</f>
        <v>50</v>
      </c>
      <c r="D6" s="58">
        <f>IF(B6&gt;49, B6-50, 0)</f>
        <v>125</v>
      </c>
      <c r="E6" s="58"/>
      <c r="F6" s="58"/>
      <c r="G6" s="58"/>
      <c r="H6" s="58"/>
      <c r="I6" s="58"/>
      <c r="J6" s="58"/>
      <c r="K6" s="58"/>
      <c r="L6" s="58"/>
    </row>
    <row r="7" spans="1:12">
      <c r="A7" s="58" t="s">
        <v>71</v>
      </c>
      <c r="B7" s="58">
        <f>'How many Customers'!C12</f>
        <v>24</v>
      </c>
      <c r="C7" s="58">
        <f>C6*B7</f>
        <v>1200</v>
      </c>
      <c r="D7" s="58">
        <f>D6*B7</f>
        <v>3000</v>
      </c>
      <c r="E7" s="58"/>
      <c r="F7" s="58"/>
      <c r="G7" s="58"/>
      <c r="H7" s="58"/>
      <c r="I7" s="58"/>
      <c r="J7" s="58"/>
      <c r="K7" s="58"/>
      <c r="L7" s="58"/>
    </row>
    <row r="8" spans="1:12">
      <c r="A8" s="58" t="s">
        <v>72</v>
      </c>
      <c r="B8" s="58">
        <f>B5+(B6*B7)</f>
        <v>4375</v>
      </c>
      <c r="C8" s="58"/>
      <c r="D8" s="58"/>
      <c r="E8" s="58"/>
      <c r="F8" s="58"/>
      <c r="G8" s="58"/>
      <c r="H8" s="58"/>
      <c r="I8" s="58"/>
      <c r="J8" s="58"/>
      <c r="K8" s="58"/>
      <c r="L8" s="58"/>
    </row>
    <row r="9" spans="1:12">
      <c r="A9" s="58"/>
      <c r="B9" s="58"/>
      <c r="C9" s="58"/>
      <c r="D9" s="58"/>
      <c r="E9" s="58"/>
      <c r="F9" s="58"/>
      <c r="G9" s="58"/>
      <c r="H9" s="58"/>
      <c r="I9" s="58"/>
      <c r="J9" s="58"/>
      <c r="K9" s="58"/>
      <c r="L9" s="58"/>
    </row>
    <row r="10" spans="1:12">
      <c r="A10" s="58"/>
      <c r="B10" s="58"/>
      <c r="C10" s="58"/>
      <c r="D10" s="58"/>
      <c r="E10" s="58"/>
      <c r="F10" s="58"/>
      <c r="G10" s="58"/>
      <c r="H10" s="58"/>
      <c r="I10" s="58"/>
      <c r="J10" s="58"/>
      <c r="K10" s="58"/>
      <c r="L10" s="58"/>
    </row>
    <row r="11" spans="1:12">
      <c r="A11" s="58"/>
      <c r="B11" s="58"/>
      <c r="C11" s="58"/>
      <c r="D11" s="58"/>
      <c r="E11" s="58"/>
      <c r="F11" s="58"/>
      <c r="G11" s="58"/>
      <c r="H11" s="58"/>
      <c r="I11" s="58"/>
      <c r="J11" s="58"/>
      <c r="K11" s="58"/>
      <c r="L11" s="58"/>
    </row>
    <row r="12" spans="1:12">
      <c r="A12" s="58"/>
      <c r="B12" s="58"/>
      <c r="C12" s="58"/>
      <c r="D12" s="58"/>
      <c r="E12" s="58"/>
      <c r="F12" s="58"/>
      <c r="G12" s="58"/>
      <c r="H12" s="58"/>
      <c r="I12" s="58"/>
      <c r="J12" s="58"/>
      <c r="K12" s="58"/>
      <c r="L12" s="58"/>
    </row>
    <row r="13" spans="1:12">
      <c r="A13" s="58" t="s">
        <v>73</v>
      </c>
      <c r="B13" s="58">
        <f>C5</f>
        <v>50</v>
      </c>
      <c r="C13" s="58"/>
      <c r="D13" s="58"/>
      <c r="E13" s="58"/>
      <c r="F13" s="58"/>
      <c r="G13" s="58"/>
      <c r="H13" s="58"/>
      <c r="I13" s="58"/>
      <c r="J13" s="58"/>
      <c r="K13" s="58"/>
      <c r="L13" s="58"/>
    </row>
    <row r="14" spans="1:12">
      <c r="A14" s="58" t="s">
        <v>74</v>
      </c>
      <c r="B14" s="58">
        <f>C7</f>
        <v>1200</v>
      </c>
      <c r="C14" s="58">
        <v>0.15</v>
      </c>
      <c r="D14" s="58"/>
      <c r="E14" s="58"/>
      <c r="F14" s="58"/>
      <c r="G14" s="58"/>
      <c r="H14" s="58"/>
      <c r="I14" s="58"/>
      <c r="J14" s="58"/>
      <c r="K14" s="58"/>
      <c r="L14" s="58"/>
    </row>
    <row r="15" spans="1:12">
      <c r="A15" s="58" t="s">
        <v>75</v>
      </c>
      <c r="B15" s="58">
        <f>B30*C5</f>
        <v>0</v>
      </c>
      <c r="C15" s="58"/>
      <c r="D15" s="58"/>
      <c r="E15" s="58"/>
      <c r="F15" s="58"/>
      <c r="G15" s="58"/>
      <c r="H15" s="58"/>
      <c r="I15" s="58"/>
      <c r="J15" s="58"/>
      <c r="K15" s="58"/>
      <c r="L15" s="58"/>
    </row>
    <row r="16" spans="1:12">
      <c r="A16" s="58" t="s">
        <v>76</v>
      </c>
      <c r="B16" s="58">
        <f>B30*B14</f>
        <v>0</v>
      </c>
      <c r="C16" s="59">
        <v>0.1</v>
      </c>
      <c r="D16" s="58"/>
      <c r="E16" s="58"/>
      <c r="F16" s="58"/>
      <c r="G16" s="58"/>
      <c r="H16" s="58"/>
      <c r="I16" s="58"/>
      <c r="J16" s="58"/>
      <c r="K16" s="58"/>
      <c r="L16" s="58"/>
    </row>
    <row r="17" spans="1:12">
      <c r="A17" s="58" t="s">
        <v>77</v>
      </c>
      <c r="B17" s="58">
        <f>D7+D5</f>
        <v>3125</v>
      </c>
      <c r="C17" s="58"/>
      <c r="D17" s="58"/>
      <c r="E17" s="58"/>
      <c r="F17" s="58"/>
      <c r="G17" s="58"/>
      <c r="H17" s="58"/>
      <c r="I17" s="58"/>
      <c r="J17" s="58"/>
      <c r="K17" s="58"/>
      <c r="L17" s="58"/>
    </row>
    <row r="18" spans="1:12">
      <c r="A18" s="58" t="s">
        <v>78</v>
      </c>
      <c r="B18" s="58">
        <f>IF(B17&gt;299, 300, B17)</f>
        <v>300</v>
      </c>
      <c r="C18" s="58"/>
      <c r="D18" s="58"/>
      <c r="E18" s="58"/>
      <c r="F18" s="58"/>
      <c r="G18" s="58"/>
      <c r="H18" s="58"/>
      <c r="I18" s="58"/>
      <c r="J18" s="58"/>
      <c r="K18" s="58"/>
      <c r="L18" s="58"/>
    </row>
    <row r="19" spans="1:12">
      <c r="A19" s="58" t="s">
        <v>79</v>
      </c>
      <c r="B19" s="58">
        <f>B17-B18</f>
        <v>2825</v>
      </c>
      <c r="C19" s="58">
        <v>0.05</v>
      </c>
      <c r="D19" s="59">
        <v>0.1</v>
      </c>
      <c r="E19" s="58"/>
      <c r="F19" s="58"/>
      <c r="G19" s="58"/>
      <c r="H19" s="58"/>
      <c r="I19" s="58" t="s">
        <v>80</v>
      </c>
      <c r="J19" s="58"/>
      <c r="K19" s="58"/>
      <c r="L19" s="58"/>
    </row>
    <row r="20" spans="1:12">
      <c r="A20" s="58" t="s">
        <v>81</v>
      </c>
      <c r="B20" s="58">
        <f>VLOOKUP(B6,I20:J28,2,TRUE)</f>
        <v>15</v>
      </c>
      <c r="C20" s="58"/>
      <c r="D20" s="58"/>
      <c r="E20" s="58"/>
      <c r="F20" s="58"/>
      <c r="G20" s="58"/>
      <c r="H20" s="58"/>
      <c r="I20" s="58">
        <v>0</v>
      </c>
      <c r="J20" s="58">
        <v>5</v>
      </c>
      <c r="K20" s="58"/>
      <c r="L20" s="58"/>
    </row>
    <row r="21" spans="1:12">
      <c r="A21" s="58"/>
      <c r="B21" s="58"/>
      <c r="C21" s="58"/>
      <c r="D21" s="58"/>
      <c r="E21" s="58"/>
      <c r="F21" s="58"/>
      <c r="G21" s="58"/>
      <c r="H21" s="58"/>
      <c r="I21" s="58">
        <v>100</v>
      </c>
      <c r="J21" s="58">
        <v>10</v>
      </c>
      <c r="K21" s="58"/>
      <c r="L21" s="58"/>
    </row>
    <row r="22" spans="1:12">
      <c r="A22" s="58" t="s">
        <v>82</v>
      </c>
      <c r="B22" s="58">
        <f>IF(C5&gt;49, ((B14*C14)+(B15*C14)), 0)</f>
        <v>180</v>
      </c>
      <c r="C22" s="58"/>
      <c r="D22" s="58"/>
      <c r="E22" s="58"/>
      <c r="F22" s="58"/>
      <c r="G22" s="58"/>
      <c r="H22" s="58"/>
      <c r="I22" s="58">
        <v>150</v>
      </c>
      <c r="J22" s="58">
        <v>15</v>
      </c>
      <c r="K22" s="58"/>
      <c r="L22" s="58"/>
    </row>
    <row r="23" spans="1:12">
      <c r="A23" s="58" t="s">
        <v>83</v>
      </c>
      <c r="B23" s="58">
        <f>IF(AND(C5&gt;49,B30&gt;1), B16*C16, 0)</f>
        <v>0</v>
      </c>
      <c r="C23" s="58"/>
      <c r="D23" s="58"/>
      <c r="E23" s="58"/>
      <c r="F23" s="58"/>
      <c r="G23" s="58"/>
      <c r="H23" s="58"/>
      <c r="I23" s="58"/>
      <c r="J23" s="58"/>
      <c r="K23" s="58"/>
      <c r="L23" s="58"/>
    </row>
    <row r="24" spans="1:12">
      <c r="A24" s="58" t="s">
        <v>84</v>
      </c>
      <c r="B24" s="58">
        <f>IF(C5&gt;49, B19*C19, 0)</f>
        <v>141.25</v>
      </c>
      <c r="C24" s="58"/>
      <c r="D24" s="58"/>
      <c r="E24" s="58"/>
      <c r="F24" s="58"/>
      <c r="G24" s="58"/>
      <c r="H24" s="58"/>
      <c r="I24" s="58">
        <v>200</v>
      </c>
      <c r="J24" s="58">
        <v>20</v>
      </c>
      <c r="K24" s="58"/>
      <c r="L24" s="58"/>
    </row>
    <row r="25" spans="1:12">
      <c r="A25" s="58" t="s">
        <v>85</v>
      </c>
      <c r="B25" s="58">
        <f>IF(AND(C5&gt;49,B18&gt;299), B30*B18*C19, 0)</f>
        <v>0</v>
      </c>
      <c r="C25" s="58"/>
      <c r="D25" s="58"/>
      <c r="E25" s="58"/>
      <c r="F25" s="58"/>
      <c r="G25" s="58"/>
      <c r="H25" s="58"/>
      <c r="I25" s="58"/>
      <c r="J25" s="58"/>
      <c r="K25" s="58"/>
      <c r="L25" s="58"/>
    </row>
    <row r="26" spans="1:12">
      <c r="A26" s="58" t="s">
        <v>86</v>
      </c>
      <c r="B26" s="58">
        <f>B20*B7</f>
        <v>360</v>
      </c>
      <c r="C26" s="58"/>
      <c r="D26" s="58"/>
      <c r="E26" s="58"/>
      <c r="F26" s="58"/>
      <c r="G26" s="58"/>
      <c r="H26" s="58"/>
      <c r="I26" s="58">
        <v>250</v>
      </c>
      <c r="J26" s="58">
        <v>25</v>
      </c>
      <c r="K26" s="58"/>
      <c r="L26" s="58"/>
    </row>
    <row r="27" spans="1:12">
      <c r="A27" s="58"/>
      <c r="B27" s="58"/>
      <c r="C27" s="58"/>
      <c r="D27" s="58"/>
      <c r="E27" s="58"/>
      <c r="F27" s="58"/>
      <c r="G27" s="58"/>
      <c r="H27" s="58"/>
      <c r="I27" s="58">
        <v>300</v>
      </c>
      <c r="J27" s="58">
        <v>30</v>
      </c>
      <c r="K27" s="58"/>
      <c r="L27" s="58"/>
    </row>
    <row r="28" spans="1:12">
      <c r="A28" s="58" t="s">
        <v>87</v>
      </c>
      <c r="B28" s="58">
        <f>SUM(B22:B26)</f>
        <v>681.25</v>
      </c>
      <c r="C28" s="58"/>
      <c r="D28" s="58"/>
      <c r="E28" s="58"/>
      <c r="F28" s="58"/>
      <c r="G28" s="58"/>
      <c r="H28" s="58"/>
      <c r="I28" s="58">
        <v>350</v>
      </c>
      <c r="J28" s="58">
        <v>35</v>
      </c>
      <c r="K28" s="58"/>
      <c r="L28" s="58"/>
    </row>
    <row r="29" spans="1:12">
      <c r="A29" s="58"/>
      <c r="B29" s="58"/>
      <c r="C29" s="58"/>
      <c r="D29" s="58"/>
      <c r="E29" s="58"/>
      <c r="F29" s="58"/>
      <c r="G29" s="58"/>
      <c r="H29" s="58"/>
      <c r="I29" s="58"/>
      <c r="J29" s="58"/>
      <c r="K29" s="58"/>
      <c r="L29" s="58"/>
    </row>
    <row r="30" spans="1:12">
      <c r="A30" s="58" t="s">
        <v>88</v>
      </c>
      <c r="B30" s="58">
        <f>'How many Customers'!C14</f>
        <v>0</v>
      </c>
      <c r="C30" s="58"/>
      <c r="D30" s="58"/>
      <c r="E30" s="58"/>
      <c r="F30" s="58"/>
      <c r="G30" s="58"/>
      <c r="H30" s="58"/>
      <c r="I30" s="58"/>
      <c r="J30" s="58"/>
      <c r="K30" s="58"/>
      <c r="L30" s="58"/>
    </row>
    <row r="31" spans="1:12">
      <c r="A31" s="58"/>
      <c r="B31" s="58"/>
      <c r="C31" s="58"/>
      <c r="D31" s="58"/>
      <c r="E31" s="58"/>
      <c r="F31" s="58"/>
      <c r="G31" s="58"/>
      <c r="H31" s="58"/>
      <c r="I31" s="58"/>
      <c r="J31" s="58"/>
      <c r="K31" s="58"/>
      <c r="L31" s="58"/>
    </row>
    <row r="32" spans="1:12">
      <c r="A32" s="58" t="s">
        <v>89</v>
      </c>
      <c r="B32" s="58">
        <f>B30*B18</f>
        <v>0</v>
      </c>
      <c r="C32" s="58"/>
      <c r="D32" s="58"/>
      <c r="E32" s="58"/>
      <c r="F32" s="58"/>
      <c r="G32" s="58"/>
      <c r="H32" s="58"/>
      <c r="I32" s="58"/>
      <c r="J32" s="58"/>
      <c r="K32" s="58"/>
      <c r="L32" s="58"/>
    </row>
    <row r="33" spans="1:12">
      <c r="A33" s="58" t="s">
        <v>90</v>
      </c>
      <c r="B33" s="58">
        <f>B30*B19</f>
        <v>0</v>
      </c>
      <c r="C33" s="58"/>
      <c r="D33" s="58"/>
      <c r="E33" s="58"/>
      <c r="F33" s="58"/>
      <c r="G33" s="58"/>
      <c r="H33" s="58"/>
      <c r="I33" s="58"/>
      <c r="J33" s="58"/>
      <c r="K33" s="58"/>
      <c r="L33" s="58"/>
    </row>
    <row r="34" spans="1:12">
      <c r="A34" s="58"/>
      <c r="B34" s="58"/>
      <c r="C34" s="58"/>
      <c r="D34" s="58"/>
      <c r="E34" s="58"/>
      <c r="F34" s="58"/>
      <c r="G34" s="58"/>
      <c r="H34" s="58"/>
      <c r="I34" s="58"/>
      <c r="J34" s="58"/>
      <c r="K34" s="58"/>
      <c r="L34" s="58"/>
    </row>
    <row r="35" spans="1:12">
      <c r="A35" s="58" t="s">
        <v>91</v>
      </c>
      <c r="B35" s="58">
        <f>IF(AND(B30&gt;2,C5&gt;49,B18&gt;299), ((B32*0.1)+(B19*D19)), 0)</f>
        <v>0</v>
      </c>
      <c r="C35" s="58"/>
      <c r="D35" s="58"/>
      <c r="E35" s="58"/>
      <c r="F35" s="58"/>
      <c r="G35" s="58"/>
      <c r="H35" s="58"/>
      <c r="I35" s="58"/>
      <c r="J35" s="58"/>
      <c r="K35" s="58"/>
      <c r="L35" s="58"/>
    </row>
    <row r="36" spans="1:12">
      <c r="A36" s="58" t="s">
        <v>92</v>
      </c>
      <c r="B36" s="58">
        <f>IF(AND(B30&gt;2,C5&gt;49,B18&gt;299), B33*D19, 0)</f>
        <v>0</v>
      </c>
      <c r="C36" s="58"/>
      <c r="D36" s="58"/>
      <c r="E36" s="58"/>
      <c r="F36" s="58"/>
      <c r="G36" s="58"/>
      <c r="H36" s="58"/>
      <c r="I36" s="58"/>
      <c r="J36" s="58"/>
      <c r="K36" s="58"/>
      <c r="L36" s="58"/>
    </row>
    <row r="37" spans="1:12">
      <c r="A37" s="58"/>
      <c r="B37" s="58"/>
      <c r="C37" s="58"/>
      <c r="D37" s="58"/>
      <c r="E37" s="58"/>
      <c r="F37" s="58"/>
      <c r="G37" s="58"/>
      <c r="H37" s="58"/>
      <c r="I37" s="58"/>
      <c r="J37" s="58"/>
      <c r="K37" s="58"/>
      <c r="L37" s="58"/>
    </row>
    <row r="38" spans="1:12">
      <c r="A38" s="58" t="s">
        <v>93</v>
      </c>
      <c r="B38" s="58">
        <f>B35+B36</f>
        <v>0</v>
      </c>
      <c r="C38" s="58"/>
      <c r="D38" s="58"/>
      <c r="E38" s="58"/>
      <c r="F38" s="58"/>
      <c r="G38" s="58"/>
      <c r="H38" s="58"/>
      <c r="I38" s="58"/>
      <c r="J38" s="58"/>
      <c r="K38" s="58"/>
      <c r="L38" s="58"/>
    </row>
    <row r="39" spans="1:12">
      <c r="A39" s="58"/>
      <c r="B39" s="58"/>
      <c r="C39" s="58"/>
      <c r="D39" s="58"/>
      <c r="E39" s="58"/>
      <c r="F39" s="58"/>
      <c r="G39" s="58"/>
      <c r="H39" s="58"/>
      <c r="I39" s="58"/>
      <c r="J39" s="58"/>
      <c r="K39" s="58"/>
      <c r="L39" s="58"/>
    </row>
    <row r="40" spans="1:12">
      <c r="A40" s="58" t="s">
        <v>94</v>
      </c>
      <c r="B40" s="58">
        <f>B28+B38</f>
        <v>681.25</v>
      </c>
      <c r="C40" s="58"/>
      <c r="D40" s="58"/>
      <c r="E40" s="58"/>
      <c r="F40" s="58"/>
      <c r="G40" s="58"/>
      <c r="H40" s="58"/>
      <c r="I40" s="58"/>
      <c r="J40" s="58"/>
      <c r="K40" s="58"/>
      <c r="L40" s="58"/>
    </row>
    <row r="41" spans="1:12">
      <c r="A41" s="58"/>
      <c r="B41" s="58"/>
      <c r="C41" s="58"/>
      <c r="D41" s="58"/>
      <c r="E41" s="58"/>
      <c r="F41" s="58"/>
      <c r="G41" s="58"/>
      <c r="H41" s="58"/>
      <c r="I41" s="58"/>
      <c r="J41" s="58"/>
      <c r="K41" s="58"/>
      <c r="L41" s="58"/>
    </row>
    <row r="42" spans="1:12">
      <c r="A42" s="58"/>
      <c r="B42" s="58"/>
      <c r="C42" s="58"/>
      <c r="D42" s="58"/>
      <c r="E42" s="58"/>
      <c r="F42" s="58"/>
      <c r="G42" s="58"/>
      <c r="H42" s="58"/>
      <c r="I42" s="58"/>
      <c r="J42" s="58"/>
      <c r="K42" s="58"/>
      <c r="L42" s="58"/>
    </row>
  </sheetData>
  <sheetProtection password="8566" sheet="1" objects="1" scenarios="1" selectLockedCells="1"/>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opLeftCell="A6" zoomScale="150" zoomScaleNormal="150" workbookViewId="0">
      <selection activeCell="C12" sqref="C12"/>
    </sheetView>
  </sheetViews>
  <sheetFormatPr baseColWidth="10" defaultRowHeight="16"/>
  <cols>
    <col min="1" max="1" width="10.5" style="47" customWidth="1"/>
    <col min="2" max="2" width="38.6640625" style="47" customWidth="1"/>
    <col min="3" max="3" width="10.83203125" style="47"/>
    <col min="4" max="4" width="10.83203125" style="47" customWidth="1"/>
    <col min="5" max="16384" width="10.83203125" style="47"/>
  </cols>
  <sheetData>
    <row r="1" spans="1:7">
      <c r="A1" s="46"/>
      <c r="B1" s="46"/>
      <c r="C1" s="46"/>
      <c r="D1" s="46"/>
      <c r="E1" s="46"/>
      <c r="F1" s="46"/>
      <c r="G1" s="46"/>
    </row>
    <row r="2" spans="1:7">
      <c r="A2" s="46"/>
      <c r="B2" s="46"/>
      <c r="C2" s="46"/>
      <c r="D2" s="46"/>
      <c r="E2" s="46"/>
      <c r="F2" s="46"/>
      <c r="G2" s="46"/>
    </row>
    <row r="3" spans="1:7">
      <c r="A3" s="46"/>
      <c r="B3" s="46"/>
      <c r="C3" s="46"/>
      <c r="D3" s="46"/>
      <c r="E3" s="46"/>
      <c r="F3" s="46"/>
      <c r="G3" s="46"/>
    </row>
    <row r="4" spans="1:7">
      <c r="A4" s="46"/>
      <c r="B4" s="46"/>
      <c r="C4" s="46"/>
      <c r="D4" s="46"/>
      <c r="E4" s="46"/>
      <c r="F4" s="46"/>
      <c r="G4" s="46"/>
    </row>
    <row r="5" spans="1:7">
      <c r="A5" s="48"/>
      <c r="B5" s="48"/>
      <c r="C5" s="48"/>
      <c r="D5" s="48"/>
      <c r="E5" s="48"/>
      <c r="F5" s="48"/>
      <c r="G5" s="48"/>
    </row>
    <row r="6" spans="1:7" ht="45" customHeight="1">
      <c r="A6" s="48"/>
      <c r="B6" s="49" t="s">
        <v>97</v>
      </c>
      <c r="C6" s="50">
        <v>175</v>
      </c>
      <c r="D6" s="85" t="str">
        <f>IF(C6&lt;50," ERROR must be at least 50 PSV to earn more than Retail Bonus", " ")</f>
        <v xml:space="preserve"> </v>
      </c>
      <c r="E6" s="86"/>
      <c r="F6" s="86"/>
      <c r="G6" s="48"/>
    </row>
    <row r="7" spans="1:7">
      <c r="A7" s="48"/>
      <c r="B7" s="48"/>
      <c r="C7" s="48"/>
      <c r="D7" s="48"/>
      <c r="E7" s="48"/>
      <c r="F7" s="48"/>
      <c r="G7" s="48"/>
    </row>
    <row r="8" spans="1:7" ht="45" customHeight="1">
      <c r="A8" s="48"/>
      <c r="B8" s="49" t="s">
        <v>98</v>
      </c>
      <c r="C8" s="50">
        <v>175</v>
      </c>
      <c r="D8" s="87" t="str">
        <f>IF(C8&lt;51, "ERROR: your average must be greater than 50 in order to achieve Xecutive Status", " ")</f>
        <v xml:space="preserve"> </v>
      </c>
      <c r="E8" s="88"/>
      <c r="F8" s="88"/>
      <c r="G8" s="48"/>
    </row>
    <row r="9" spans="1:7" ht="13" customHeight="1">
      <c r="A9" s="48"/>
      <c r="B9" s="49"/>
      <c r="C9" s="51"/>
      <c r="D9" s="48"/>
      <c r="E9" s="48"/>
      <c r="F9" s="48"/>
      <c r="G9" s="48"/>
    </row>
    <row r="10" spans="1:7" ht="37" customHeight="1">
      <c r="A10" s="48"/>
      <c r="B10" s="49" t="s">
        <v>95</v>
      </c>
      <c r="C10" s="52">
        <f>ROUNDUP((300-HMCsupport!D5)/HMCsupport!D6, 0)</f>
        <v>2</v>
      </c>
      <c r="D10" s="89"/>
      <c r="E10" s="89"/>
      <c r="F10" s="89"/>
      <c r="G10" s="48"/>
    </row>
    <row r="11" spans="1:7">
      <c r="A11" s="48"/>
      <c r="B11" s="48"/>
      <c r="C11" s="48"/>
      <c r="D11" s="48"/>
      <c r="E11" s="48"/>
      <c r="F11" s="48"/>
      <c r="G11" s="48"/>
    </row>
    <row r="12" spans="1:7" ht="45" customHeight="1">
      <c r="A12" s="48"/>
      <c r="B12" s="49" t="s">
        <v>66</v>
      </c>
      <c r="C12" s="50">
        <v>24</v>
      </c>
      <c r="D12" s="90" t="str">
        <f>IF(C12&lt;C10, "If you gather the required customers above, you make more bonuses as an Xecutive", "Congratulations! You are an Xec")</f>
        <v>Congratulations! You are an Xec</v>
      </c>
      <c r="E12" s="91"/>
      <c r="F12" s="91"/>
      <c r="G12" s="48"/>
    </row>
    <row r="13" spans="1:7">
      <c r="A13" s="48"/>
      <c r="B13" s="61" t="s">
        <v>96</v>
      </c>
      <c r="C13" s="62">
        <f>HMCsupport!B8</f>
        <v>4375</v>
      </c>
      <c r="D13" s="53" t="str">
        <f>IF(C12&gt;11, "12 customers 1st yr. = potential $2,000 bonus*", " ")</f>
        <v>12 customers 1st yr. = potential $2,000 bonus*</v>
      </c>
      <c r="E13" s="54"/>
      <c r="F13" s="48"/>
      <c r="G13" s="48"/>
    </row>
    <row r="14" spans="1:7" ht="46" hidden="1" customHeight="1">
      <c r="A14" s="48"/>
      <c r="B14" s="49" t="s">
        <v>67</v>
      </c>
      <c r="C14" s="55">
        <v>0</v>
      </c>
      <c r="D14" s="92" t="str">
        <f>IF(C12&lt;C10, "Become an Xec in order to earn on your personally enrolled Xec's", IF(C14&gt;2, "You are at least an X3 and are eligible for extra bonuses", "If you enroll at least 3 Xec's, you will earn extra bonuses"))</f>
        <v>If you enroll at least 3 Xec's, you will earn extra bonuses</v>
      </c>
      <c r="E14" s="92"/>
      <c r="F14" s="92"/>
      <c r="G14" s="48"/>
    </row>
    <row r="15" spans="1:7" ht="9" customHeight="1">
      <c r="A15" s="48"/>
      <c r="B15" s="48"/>
      <c r="C15" s="48"/>
      <c r="D15" s="48"/>
      <c r="E15" s="48"/>
      <c r="F15" s="48"/>
      <c r="G15" s="48"/>
    </row>
    <row r="16" spans="1:7" ht="27" customHeight="1">
      <c r="A16" s="56" t="s">
        <v>68</v>
      </c>
      <c r="B16" s="48"/>
      <c r="C16" s="48"/>
      <c r="D16" s="48"/>
      <c r="E16" s="93">
        <f>HMCsupport!B40</f>
        <v>681.25</v>
      </c>
      <c r="F16" s="94"/>
      <c r="G16" s="48"/>
    </row>
    <row r="17" spans="1:7" ht="17" thickBot="1">
      <c r="A17" s="48"/>
      <c r="B17" s="48"/>
      <c r="C17" s="48"/>
      <c r="D17" s="48"/>
      <c r="E17" s="48"/>
      <c r="F17" s="48"/>
      <c r="G17" s="48"/>
    </row>
    <row r="18" spans="1:7" ht="66" customHeight="1" thickBot="1">
      <c r="A18" s="48"/>
      <c r="B18" s="82" t="s">
        <v>104</v>
      </c>
      <c r="C18" s="83"/>
      <c r="D18" s="83"/>
      <c r="E18" s="83"/>
      <c r="F18" s="84"/>
      <c r="G18" s="48"/>
    </row>
    <row r="19" spans="1:7">
      <c r="A19" s="48"/>
      <c r="B19" s="48"/>
      <c r="C19" s="48"/>
      <c r="D19" s="48"/>
      <c r="E19" s="48"/>
      <c r="F19" s="48"/>
      <c r="G19" s="57" t="s">
        <v>103</v>
      </c>
    </row>
  </sheetData>
  <sheetProtection algorithmName="SHA-512" hashValue="Fu0YgBLUN5hFgokN3dhQzYvF95tEfMKKtfQ6U4Xe0rXlYB00JVUqXl58sDB5Gwt8g9DkNmsLrXzwR9BVAUESzQ==" saltValue="wpDGg+0j0QA8wnoQsaQKWA==" spinCount="100000" sheet="1" selectLockedCells="1"/>
  <mergeCells count="7">
    <mergeCell ref="B18:F18"/>
    <mergeCell ref="D6:F6"/>
    <mergeCell ref="D8:F8"/>
    <mergeCell ref="D10:F10"/>
    <mergeCell ref="D12:F12"/>
    <mergeCell ref="D14:F14"/>
    <mergeCell ref="E16:F16"/>
  </mergeCells>
  <pageMargins left="0.75" right="0.75" top="1" bottom="1" header="0.5" footer="0.5"/>
  <pageSetup orientation="landscape" horizontalDpi="4294967292" verticalDpi="4294967292"/>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9"/>
  <sheetViews>
    <sheetView workbookViewId="0">
      <selection activeCell="A12" sqref="A12"/>
    </sheetView>
  </sheetViews>
  <sheetFormatPr baseColWidth="10" defaultRowHeight="13"/>
  <sheetData>
    <row r="4" spans="1:1">
      <c r="A4" t="s">
        <v>105</v>
      </c>
    </row>
    <row r="6" spans="1:1">
      <c r="A6" t="s">
        <v>106</v>
      </c>
    </row>
    <row r="9" spans="1:1">
      <c r="A9" t="s">
        <v>107</v>
      </c>
    </row>
  </sheetData>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tabSelected="1" zoomScale="139" zoomScaleNormal="139" workbookViewId="0">
      <selection activeCell="C6" sqref="C6"/>
    </sheetView>
  </sheetViews>
  <sheetFormatPr baseColWidth="10" defaultRowHeight="13"/>
  <cols>
    <col min="1" max="1" width="10.83203125" style="7"/>
    <col min="2" max="2" width="35.6640625" style="7" customWidth="1"/>
    <col min="3" max="3" width="17.83203125" style="7" customWidth="1"/>
    <col min="4" max="16384" width="10.83203125" style="7"/>
  </cols>
  <sheetData>
    <row r="1" spans="1:4">
      <c r="A1" s="35"/>
      <c r="B1" s="35"/>
      <c r="C1" s="35"/>
      <c r="D1" s="35"/>
    </row>
    <row r="2" spans="1:4">
      <c r="A2" s="35"/>
      <c r="B2" s="35"/>
      <c r="C2" s="35"/>
      <c r="D2" s="35"/>
    </row>
    <row r="3" spans="1:4">
      <c r="A3" s="35"/>
      <c r="B3" s="35"/>
      <c r="C3" s="35"/>
      <c r="D3" s="35"/>
    </row>
    <row r="4" spans="1:4">
      <c r="A4" s="35"/>
      <c r="B4" s="35"/>
      <c r="C4" s="35"/>
      <c r="D4" s="35"/>
    </row>
    <row r="5" spans="1:4">
      <c r="A5" s="96"/>
      <c r="B5" s="96"/>
      <c r="C5" s="96"/>
      <c r="D5" s="96"/>
    </row>
    <row r="6" spans="1:4" ht="45" customHeight="1">
      <c r="A6" s="96"/>
      <c r="B6" s="97" t="s">
        <v>108</v>
      </c>
      <c r="C6" s="64">
        <v>3000</v>
      </c>
      <c r="D6" s="96"/>
    </row>
    <row r="7" spans="1:4" ht="9" customHeight="1">
      <c r="A7" s="96"/>
      <c r="B7" s="96"/>
      <c r="C7" s="96"/>
      <c r="D7" s="96"/>
    </row>
    <row r="8" spans="1:4" ht="47" customHeight="1">
      <c r="A8" s="96"/>
      <c r="B8" s="98" t="s">
        <v>110</v>
      </c>
      <c r="C8" s="63">
        <v>350</v>
      </c>
      <c r="D8" s="96"/>
    </row>
    <row r="9" spans="1:4" ht="39" customHeight="1">
      <c r="A9" s="96"/>
      <c r="B9" s="99" t="s">
        <v>112</v>
      </c>
      <c r="C9" s="100"/>
      <c r="D9" s="96"/>
    </row>
    <row r="10" spans="1:4">
      <c r="A10" s="96"/>
      <c r="B10" s="96"/>
      <c r="C10" s="96"/>
      <c r="D10" s="96"/>
    </row>
    <row r="11" spans="1:4" ht="49" customHeight="1">
      <c r="A11" s="96"/>
      <c r="B11" s="101" t="s">
        <v>109</v>
      </c>
      <c r="C11" s="95">
        <f>(C6*10)/C8</f>
        <v>85.714285714285708</v>
      </c>
      <c r="D11" s="96"/>
    </row>
    <row r="12" spans="1:4" ht="8" customHeight="1">
      <c r="A12" s="96"/>
      <c r="B12" s="96"/>
      <c r="C12" s="96"/>
      <c r="D12" s="96"/>
    </row>
    <row r="13" spans="1:4" ht="9" customHeight="1">
      <c r="A13" s="96"/>
      <c r="B13" s="96"/>
      <c r="C13" s="96"/>
      <c r="D13" s="96"/>
    </row>
    <row r="14" spans="1:4" ht="68" customHeight="1">
      <c r="A14" s="96"/>
      <c r="B14" s="104" t="s">
        <v>111</v>
      </c>
      <c r="C14" s="104"/>
      <c r="D14" s="96"/>
    </row>
    <row r="15" spans="1:4">
      <c r="A15" s="96"/>
      <c r="B15" s="96"/>
      <c r="C15" s="96"/>
      <c r="D15" s="105" t="s">
        <v>116</v>
      </c>
    </row>
  </sheetData>
  <sheetProtection algorithmName="SHA-512" hashValue="oYxEMfNIF/01UdelDWHe8kVdtqbVeJbfgtPz9Q7F+NGrRUfI+ziZt/HkgdGL5JdFnqEa8eJlTnPCKoHoI7ercA==" saltValue="ocYq6xgmebGT12ClXShlGA==" spinCount="100000" sheet="1" objects="1" scenarios="1" selectLockedCells="1"/>
  <mergeCells count="1">
    <mergeCell ref="B14:C14"/>
  </mergeCells>
  <pageMargins left="0.75" right="0.75" top="1" bottom="1" header="0.5" footer="0.5"/>
  <pageSetup orientation="landscape" horizontalDpi="4294967292" verticalDpi="4294967292"/>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zoomScaleNormal="100" workbookViewId="0">
      <selection activeCell="C6" sqref="C6"/>
    </sheetView>
  </sheetViews>
  <sheetFormatPr baseColWidth="10" defaultRowHeight="13"/>
  <cols>
    <col min="1" max="1" width="10.83203125" style="7"/>
    <col min="2" max="2" width="35.6640625" style="7" customWidth="1"/>
    <col min="3" max="3" width="17.83203125" style="7" customWidth="1"/>
    <col min="4" max="16384" width="10.83203125" style="7"/>
  </cols>
  <sheetData>
    <row r="1" spans="1:4">
      <c r="A1" s="35"/>
      <c r="B1" s="35"/>
      <c r="C1" s="35"/>
      <c r="D1" s="35"/>
    </row>
    <row r="2" spans="1:4">
      <c r="A2" s="35"/>
      <c r="B2" s="35"/>
      <c r="C2" s="35"/>
      <c r="D2" s="35"/>
    </row>
    <row r="3" spans="1:4">
      <c r="A3" s="35"/>
      <c r="B3" s="35"/>
      <c r="C3" s="35"/>
      <c r="D3" s="35"/>
    </row>
    <row r="4" spans="1:4">
      <c r="A4" s="35"/>
      <c r="B4" s="35"/>
      <c r="C4" s="35"/>
      <c r="D4" s="35"/>
    </row>
    <row r="5" spans="1:4">
      <c r="A5" s="96"/>
      <c r="B5" s="96"/>
      <c r="C5" s="96"/>
      <c r="D5" s="96"/>
    </row>
    <row r="6" spans="1:4" ht="45" customHeight="1">
      <c r="A6" s="96"/>
      <c r="B6" s="97" t="s">
        <v>115</v>
      </c>
      <c r="C6" s="102">
        <v>100</v>
      </c>
      <c r="D6" s="96"/>
    </row>
    <row r="7" spans="1:4" ht="9" customHeight="1">
      <c r="A7" s="96"/>
      <c r="B7" s="96"/>
      <c r="C7" s="96"/>
      <c r="D7" s="96"/>
    </row>
    <row r="8" spans="1:4" ht="47" customHeight="1">
      <c r="A8" s="96"/>
      <c r="B8" s="98" t="s">
        <v>113</v>
      </c>
      <c r="C8" s="63">
        <v>350</v>
      </c>
      <c r="D8" s="96"/>
    </row>
    <row r="9" spans="1:4" ht="39" customHeight="1">
      <c r="A9" s="96"/>
      <c r="B9" s="99" t="s">
        <v>112</v>
      </c>
      <c r="C9" s="100"/>
      <c r="D9" s="96"/>
    </row>
    <row r="10" spans="1:4">
      <c r="A10" s="96"/>
      <c r="B10" s="96"/>
      <c r="C10" s="96"/>
      <c r="D10" s="96"/>
    </row>
    <row r="11" spans="1:4" ht="49" customHeight="1">
      <c r="A11" s="96"/>
      <c r="B11" s="101" t="s">
        <v>114</v>
      </c>
      <c r="C11" s="103">
        <f>C6*C8*0.1</f>
        <v>3500</v>
      </c>
      <c r="D11" s="96"/>
    </row>
    <row r="12" spans="1:4" ht="8" customHeight="1">
      <c r="A12" s="96"/>
      <c r="B12" s="96"/>
      <c r="C12" s="96"/>
      <c r="D12" s="96"/>
    </row>
    <row r="13" spans="1:4" ht="9" customHeight="1">
      <c r="A13" s="96"/>
      <c r="B13" s="96"/>
      <c r="C13" s="96"/>
      <c r="D13" s="96"/>
    </row>
    <row r="14" spans="1:4" ht="68" customHeight="1">
      <c r="A14" s="96"/>
      <c r="B14" s="104" t="s">
        <v>111</v>
      </c>
      <c r="C14" s="104"/>
      <c r="D14" s="96"/>
    </row>
    <row r="15" spans="1:4">
      <c r="A15" s="96"/>
      <c r="B15" s="96"/>
      <c r="C15" s="96"/>
      <c r="D15" s="105" t="s">
        <v>116</v>
      </c>
    </row>
  </sheetData>
  <sheetProtection algorithmName="SHA-512" hashValue="naEhU8CT++2QwIx6pTHv9pk7xi2UF2pq73IEMs0xOPZr1bgefs/+zTIWj/1EeIsv2TMpV5HNPYVah3Um3lrw4A==" saltValue="IwuFKcNajI7zID8+RsXNVg==" spinCount="100000" sheet="1" objects="1" scenarios="1" selectLockedCells="1"/>
  <mergeCells count="1">
    <mergeCell ref="B14:C14"/>
  </mergeCells>
  <pageMargins left="0.75" right="0.75" top="1" bottom="1" header="0.5" footer="0.5"/>
  <pageSetup orientation="landscape" horizontalDpi="4294967292" verticalDpi="4294967292"/>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Unilevel</vt:lpstr>
      <vt:lpstr>TriBrid</vt:lpstr>
      <vt:lpstr>HMsupport</vt:lpstr>
      <vt:lpstr>How many will you sponsor</vt:lpstr>
      <vt:lpstr>HMCsupport</vt:lpstr>
      <vt:lpstr>How many Customers</vt:lpstr>
      <vt:lpstr>HMM</vt:lpstr>
      <vt:lpstr>How Much do you want to Make</vt:lpstr>
      <vt:lpstr>How many Xecs will you have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Authorized Customer</dc:creator>
  <cp:keywords/>
  <dc:description/>
  <cp:lastModifiedBy>Microsoft Office User</cp:lastModifiedBy>
  <cp:lastPrinted>2015-08-12T15:37:44Z</cp:lastPrinted>
  <dcterms:created xsi:type="dcterms:W3CDTF">2008-01-16T14:01:55Z</dcterms:created>
  <dcterms:modified xsi:type="dcterms:W3CDTF">2019-05-17T20:27:58Z</dcterms:modified>
  <cp:category/>
</cp:coreProperties>
</file>